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Register" sheetId="2" state="visible" r:id="rId2"/>
    <sheet xmlns:r="http://schemas.openxmlformats.org/officeDocument/2006/relationships" name="Challan summary" sheetId="3" state="visible" r:id="rId3"/>
    <sheet xmlns:r="http://schemas.openxmlformats.org/officeDocument/2006/relationships" name="Return checklist" sheetId="4" state="visible" r:id="rId4"/>
    <sheet xmlns:r="http://schemas.openxmlformats.org/officeDocument/2006/relationships" name="Settings" sheetId="5" state="visible" r:id="rId5"/>
    <sheet xmlns:r="http://schemas.openxmlformats.org/officeDocument/2006/relationships" name="Code map" sheetId="6" state="visible" r:id="rId6"/>
    <sheet xmlns:r="http://schemas.openxmlformats.org/officeDocument/2006/relationships" name="Rates" sheetId="7" state="visible" r:id="rId7"/>
    <sheet xmlns:r="http://schemas.openxmlformats.org/officeDocument/2006/relationships" name="Lists" sheetId="8" state="visible" r:id="rId8"/>
  </sheets>
  <definedNames>
    <definedName name="_xlnm._FilterDatabase" localSheetId="1" hidden="1">'Register'!$A$4:$AB$504</definedName>
    <definedName name="_xlnm._FilterDatabase" localSheetId="5" hidden="1">'Code map'!$A$4:$E$41</definedName>
  </definedNames>
  <calcPr calcId="124519" fullCalcOnLoad="1"/>
</workbook>
</file>

<file path=xl/styles.xml><?xml version="1.0" encoding="utf-8"?>
<styleSheet xmlns="http://schemas.openxmlformats.org/spreadsheetml/2006/main">
  <numFmts count="4">
    <numFmt numFmtId="164" formatCode="yyyy-mm-dd"/>
    <numFmt numFmtId="165" formatCode="dd-mmm-yyyy"/>
    <numFmt numFmtId="166" formatCode="[&gt;=10000000]##\,##\,##\,##0;[&gt;=100000]##\,##\,##0;##,##0"/>
    <numFmt numFmtId="167" formatCode="mmm-yyyy"/>
  </numFmts>
  <fonts count="8">
    <font>
      <name val="Calibri"/>
      <family val="2"/>
      <color theme="1"/>
      <sz val="11"/>
      <scheme val="minor"/>
    </font>
    <font>
      <name val="Arial"/>
      <b val="1"/>
      <color rgb="004B2FA8"/>
      <sz val="14"/>
    </font>
    <font>
      <name val="Arial"/>
      <i val="1"/>
      <color rgb="00555555"/>
      <sz val="9"/>
    </font>
    <font>
      <name val="Arial"/>
      <b val="1"/>
      <color rgb="004B2FA8"/>
      <sz val="11"/>
    </font>
    <font>
      <name val="Arial"/>
      <sz val="10"/>
    </font>
    <font>
      <name val="Arial"/>
      <color rgb="000000FF"/>
      <sz val="10"/>
    </font>
    <font>
      <name val="Arial"/>
      <b val="1"/>
      <color rgb="00FFFFFF"/>
      <sz val="10"/>
    </font>
    <font>
      <name val="Arial"/>
      <b val="1"/>
      <sz val="10"/>
    </font>
  </fonts>
  <fills count="6">
    <fill>
      <patternFill/>
    </fill>
    <fill>
      <patternFill patternType="gray125"/>
    </fill>
    <fill>
      <patternFill patternType="solid">
        <fgColor rgb="00FFF6CC"/>
      </patternFill>
    </fill>
    <fill>
      <patternFill patternType="solid">
        <fgColor rgb="00F3F1F9"/>
      </patternFill>
    </fill>
    <fill>
      <patternFill patternType="solid">
        <fgColor rgb="004B2FA8"/>
      </patternFill>
    </fill>
    <fill>
      <patternFill patternType="solid">
        <fgColor rgb="00FCE8B2"/>
      </patternFill>
    </fill>
  </fills>
  <borders count="6">
    <border>
      <left/>
      <right/>
      <top/>
      <bottom/>
      <diagonal/>
    </border>
    <border>
      <left style="thin">
        <color rgb="00C9C3DD"/>
      </left>
      <right style="thin">
        <color rgb="00C9C3DD"/>
      </right>
      <top style="thin">
        <color rgb="00C9C3DD"/>
      </top>
      <bottom style="thin">
        <color rgb="00C9C3DD"/>
      </bottom>
    </border>
    <border>
      <left/>
      <right/>
      <top style="thin">
        <color rgb="00C9C3DD"/>
      </top>
      <bottom/>
      <diagonal/>
    </border>
    <border>
      <left/>
      <right style="thin">
        <color rgb="00C9C3DD"/>
      </right>
      <top style="thin">
        <color rgb="00C9C3DD"/>
      </top>
      <bottom/>
      <diagonal/>
    </border>
    <border>
      <left/>
      <right/>
      <top style="thin">
        <color rgb="00C9C3DD"/>
      </top>
      <bottom style="thin">
        <color rgb="00C9C3DD"/>
      </bottom>
      <diagonal/>
    </border>
    <border>
      <left/>
      <right style="thin">
        <color rgb="00C9C3DD"/>
      </right>
      <top style="thin">
        <color rgb="00C9C3DD"/>
      </top>
      <bottom style="thin">
        <color rgb="00C9C3DD"/>
      </bottom>
      <diagonal/>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4" fillId="0" borderId="0" applyAlignment="1" pivotButton="0" quotePrefix="0" xfId="0">
      <alignment horizontal="right" vertical="top"/>
    </xf>
    <xf numFmtId="0" fontId="5" fillId="2" borderId="0" applyAlignment="1" pivotButton="0" quotePrefix="0" xfId="0">
      <alignment vertical="top" wrapText="1"/>
    </xf>
    <xf numFmtId="0" fontId="4" fillId="3" borderId="0" applyAlignment="1" pivotButton="0" quotePrefix="0" xfId="0">
      <alignment vertical="top" wrapText="1"/>
    </xf>
    <xf numFmtId="0" fontId="6" fillId="4" borderId="1" applyAlignment="1" pivotButton="0" quotePrefix="0" xfId="0">
      <alignment horizontal="center" vertical="top" wrapText="1"/>
    </xf>
    <xf numFmtId="0" fontId="4" fillId="3" borderId="1" applyAlignment="1" pivotButton="0" quotePrefix="0" xfId="0">
      <alignment vertical="top" wrapText="1"/>
    </xf>
    <xf numFmtId="165" fontId="5" fillId="2" borderId="1" applyAlignment="1" pivotButton="0" quotePrefix="0" xfId="0">
      <alignment vertical="top" wrapText="1"/>
    </xf>
    <xf numFmtId="0" fontId="5" fillId="2" borderId="1" applyAlignment="1" pivotButton="0" quotePrefix="0" xfId="0">
      <alignment vertical="top" wrapText="1"/>
    </xf>
    <xf numFmtId="166" fontId="5" fillId="2" borderId="1" applyAlignment="1" pivotButton="0" quotePrefix="0" xfId="0">
      <alignment vertical="top" wrapText="1"/>
    </xf>
    <xf numFmtId="10" fontId="4" fillId="3" borderId="1" applyAlignment="1" pivotButton="0" quotePrefix="0" xfId="0">
      <alignment vertical="top" wrapText="1"/>
    </xf>
    <xf numFmtId="10" fontId="5" fillId="2" borderId="1" applyAlignment="1" pivotButton="0" quotePrefix="0" xfId="0">
      <alignment vertical="top" wrapText="1"/>
    </xf>
    <xf numFmtId="166" fontId="4" fillId="3" borderId="1" applyAlignment="1" pivotButton="0" quotePrefix="0" xfId="0">
      <alignment vertical="top" wrapText="1"/>
    </xf>
    <xf numFmtId="1" fontId="4" fillId="3" borderId="1" applyAlignment="1" pivotButton="0" quotePrefix="0" xfId="0">
      <alignment vertical="top" wrapText="1"/>
    </xf>
    <xf numFmtId="165" fontId="4" fillId="3" borderId="1" applyAlignment="1" pivotButton="0" quotePrefix="0" xfId="0">
      <alignment vertical="top" wrapText="1"/>
    </xf>
    <xf numFmtId="167" fontId="4" fillId="3" borderId="1" applyAlignment="1" pivotButton="0" quotePrefix="0" xfId="0">
      <alignment vertical="top" wrapText="1"/>
    </xf>
    <xf numFmtId="0" fontId="7" fillId="0" borderId="1" applyAlignment="1" pivotButton="0" quotePrefix="0" xfId="0">
      <alignment vertical="top" wrapText="1"/>
    </xf>
    <xf numFmtId="167" fontId="5" fillId="2" borderId="1" applyAlignment="1" pivotButton="0" quotePrefix="0" xfId="0">
      <alignment vertical="top" wrapText="1"/>
    </xf>
    <xf numFmtId="165" fontId="7" fillId="3" borderId="1" applyAlignment="1" pivotButton="0" quotePrefix="0" xfId="0">
      <alignment vertical="top" wrapText="1"/>
    </xf>
    <xf numFmtId="0" fontId="4" fillId="0" borderId="1" applyAlignment="1" pivotButton="0" quotePrefix="0" xfId="0">
      <alignment vertical="top" wrapText="1"/>
    </xf>
    <xf numFmtId="166" fontId="7" fillId="3" borderId="1" applyAlignment="1" pivotButton="0" quotePrefix="0" xfId="0">
      <alignment vertical="top" wrapText="1"/>
    </xf>
    <xf numFmtId="0" fontId="2" fillId="0" borderId="0" applyAlignment="1" pivotButton="0" quotePrefix="0" xfId="0">
      <alignment vertical="top" wrapText="1"/>
    </xf>
    <xf numFmtId="0" fontId="6" fillId="4" borderId="0" applyAlignment="1" pivotButton="0" quotePrefix="0" xfId="0">
      <alignment horizontal="center" vertical="top" wrapText="1"/>
    </xf>
    <xf numFmtId="0" fontId="0" fillId="0" borderId="4" pivotButton="0" quotePrefix="0" xfId="0"/>
    <xf numFmtId="0" fontId="0" fillId="0" borderId="5" pivotButton="0" quotePrefix="0" xfId="0"/>
    <xf numFmtId="0" fontId="2" fillId="0" borderId="1" applyAlignment="1" pivotButton="0" quotePrefix="0" xfId="0">
      <alignment vertical="top" wrapText="1"/>
    </xf>
    <xf numFmtId="0" fontId="5" fillId="5" borderId="1" applyAlignment="1" pivotButton="0" quotePrefix="0" xfId="0">
      <alignment vertical="top" wrapText="1"/>
    </xf>
    <xf numFmtId="0" fontId="7" fillId="0" borderId="0" pivotButton="0" quotePrefix="0" xfId="0"/>
  </cellXfs>
  <cellStyles count="1">
    <cellStyle name="Normal" xfId="0" builtinId="0" hidden="0"/>
  </cellStyles>
  <dxfs count="6">
    <dxf>
      <font>
        <name val="Arial"/>
        <b val="1"/>
        <color rgb="008A1C12"/>
      </font>
      <fill>
        <patternFill patternType="solid">
          <fgColor rgb="00F4C7C3"/>
        </patternFill>
      </fill>
    </dxf>
    <dxf>
      <fill>
        <patternFill patternType="solid">
          <fgColor rgb="00F4C7C3"/>
        </patternFill>
      </fill>
    </dxf>
    <dxf>
      <fill>
        <patternFill patternType="solid">
          <fgColor rgb="00FCE8B2"/>
        </patternFill>
      </fill>
    </dxf>
    <dxf>
      <font>
        <name val="Arial"/>
        <color rgb="00AAAAAA"/>
      </font>
    </dxf>
    <dxf>
      <fill>
        <patternFill patternType="solid">
          <fgColor rgb="00CDEAD5"/>
        </patternFill>
      </fill>
    </dxf>
    <dxf>
      <font>
        <name val="Arial"/>
        <b val="1"/>
        <color rgb="007A4B00"/>
      </font>
      <fill>
        <patternFill patternType="solid">
          <fgColor rgb="00FCE8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vikashkhanal.in</author>
  </authors>
  <commentList>
    <comment ref="W4" authorId="0" shapeId="0">
      <text>
        <t>Calendar months from the date of deduction to the date of payment, part month = full month. If unpaid and past the due date, counted to the as-on date.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fitToPage="1"/>
  </sheetPr>
  <dimension ref="A1:B24"/>
  <sheetViews>
    <sheetView showGridLines="0" workbookViewId="0">
      <selection activeCell="A1" sqref="A1"/>
    </sheetView>
  </sheetViews>
  <sheetFormatPr baseColWidth="8" defaultRowHeight="15"/>
  <cols>
    <col width="4" customWidth="1" min="1" max="1"/>
    <col width="110" customWidth="1" min="2" max="2"/>
  </cols>
  <sheetData>
    <row r="1">
      <c r="A1" s="1" t="inlineStr">
        <is>
          <t>TDS monthly working, tax year 2026-27 (Income-tax Act 2025)</t>
        </is>
      </c>
    </row>
    <row r="2">
      <c r="A2" s="2" t="inlineStr">
        <is>
          <t>vikashkhanal.in · free template · last reviewed 6 Oct 2026 · not professional advice</t>
        </is>
      </c>
    </row>
    <row r="4" ht="16" customHeight="1">
      <c r="B4" s="3" t="inlineStr">
        <is>
          <t>What this workbook does</t>
        </is>
      </c>
    </row>
    <row r="5" ht="58" customHeight="1">
      <c r="B5" s="4" t="inlineStr">
        <is>
          <t>A deduction register for a non-government deductor. It maps each old 1961 section to the s.392 / s.393 payment code used on the new challan, looks up rate and threshold, applies the higher rate where PAN is missing, works out interest for late deduction and late deposit, summarises the challan by payment code for any month, and gives a quarterly return checklist.</t>
        </is>
      </c>
    </row>
    <row r="6" ht="16" customHeight="1">
      <c r="B6" s="3" t="inlineStr">
        <is>
          <t>Steps</t>
        </is>
      </c>
    </row>
    <row r="7" ht="16" customHeight="1">
      <c r="A7" s="5" t="inlineStr">
        <is>
          <t>•</t>
        </is>
      </c>
      <c r="B7" s="4" t="inlineStr">
        <is>
          <t>Settings: as-on date and tax year dates.</t>
        </is>
      </c>
    </row>
    <row r="8" ht="44" customHeight="1">
      <c r="A8" s="5" t="inlineStr">
        <is>
          <t>•</t>
        </is>
      </c>
      <c r="B8" s="4" t="inlineStr">
        <is>
          <t>Register: one row per credit or payment. Enter the date of credit or payment (whichever is earlier), party, PAN, nature (dropdown) and amount. Deductee type is read from the 4th character of the PAN (P / H = individual or HUF, C = company, others = firm, LLP, AOP, trust etc.); override it if needed.</t>
        </is>
      </c>
    </row>
    <row r="9" ht="44" customHeight="1">
      <c r="A9" s="5" t="inlineStr">
        <is>
          <t>•</t>
        </is>
      </c>
      <c r="B9" s="4" t="inlineStr">
        <is>
          <t>Use 'Rate override' for a lower-deduction certificate, salary (average rate) or a DTAA rate. Leave it blank to use the Rates sheet. Rows below the threshold show TDS of nil; if you expect the annual aggregate to be crossed later in the year (194C), enter the rate as an override to deduct now.</t>
        </is>
      </c>
    </row>
    <row r="10" ht="30" customHeight="1">
      <c r="A10" s="5" t="inlineStr">
        <is>
          <t>•</t>
        </is>
      </c>
      <c r="B10" s="4" t="inlineStr">
        <is>
          <t>Enter the date of deduction only if it differs from the credit / payment date, and the challan date once paid. Interest columns then fill in.</t>
        </is>
      </c>
    </row>
    <row r="11" ht="30" customHeight="1">
      <c r="A11" s="5" t="inlineStr">
        <is>
          <t>•</t>
        </is>
      </c>
      <c r="B11" s="4" t="inlineStr">
        <is>
          <t>Challan summary: type the first day of the month in C3 to get the amount to deposit by payment code, with interest.</t>
        </is>
      </c>
    </row>
    <row r="12" ht="16" customHeight="1">
      <c r="B12" s="3" t="inlineStr">
        <is>
          <t>Rules used (as on 6 Oct 2026)</t>
        </is>
      </c>
    </row>
    <row r="13" ht="44" customHeight="1">
      <c r="A13" s="5" t="inlineStr">
        <is>
          <t>•</t>
        </is>
      </c>
      <c r="B13" s="4" t="inlineStr">
        <is>
          <t>Income-tax Act 2025 in force from 1 April 2026: s.392 covers salary [192, 192A], s.393 covers other payments (resident table s.393(1), non-resident s.393(2), others s.393(3)). Each nature carries a four-digit payment code on challan ITNS 281.</t>
        </is>
      </c>
    </row>
    <row r="14" ht="72" customHeight="1">
      <c r="A14" s="5" t="inlineStr">
        <is>
          <t>•</t>
        </is>
      </c>
      <c r="B14" s="4" t="inlineStr">
        <is>
          <t>Payment codes: 1002 (salary, non-government), 1009 (rent, other than machinery), 1024 (contractor, other than individual / HUF), 1027 (professional fees) match the TDS code finder on this site. The other codes are from the s.393 table as listed by TallyHelp and TaxGuru (two independent secondary sources that agree). Codes marked 'verify' could not be confirmed. The portal's challan dropdown is the final word: check it before paying.</t>
        </is>
      </c>
    </row>
    <row r="15" ht="44" customHeight="1">
      <c r="A15" s="5" t="inlineStr">
        <is>
          <t>•</t>
        </is>
      </c>
      <c r="B15" s="4" t="inlineStr">
        <is>
          <t>Rates and thresholds carry forward the Finance Act 2025 values (e.g. 194J professional ₹50,000; 194I rent ₹50,000 per month or part; 194H ₹20,000; 194C ₹30,000 single / ₹1,00,000 aggregate). Supply of manpower is treated as 'work' (194C) from 1 April 2026.</t>
        </is>
      </c>
    </row>
    <row r="16" ht="16" customHeight="1">
      <c r="A16" s="5" t="inlineStr">
        <is>
          <t>•</t>
        </is>
      </c>
      <c r="B16" s="4" t="inlineStr">
        <is>
          <t>No PAN (1961 Act reference: s.206AA): higher of the applicable rate and 20%; 5% for 194Q and 194-O.</t>
        </is>
      </c>
    </row>
    <row r="17" ht="44" customHeight="1">
      <c r="A17" s="5" t="inlineStr">
        <is>
          <t>•</t>
        </is>
      </c>
      <c r="B17" s="4" t="inlineStr">
        <is>
          <t>Interest (1961 Act reference: s.201(1A)): 1% per month or part of a month from the date tax was deductible to the date deducted; 1.5% per month or part from the date of deduction to the date of payment. Months are counted as calendar months, part-month = full month (the TRACES method).</t>
        </is>
      </c>
    </row>
    <row r="18" ht="30" customHeight="1">
      <c r="A18" s="5" t="inlineStr">
        <is>
          <t>•</t>
        </is>
      </c>
      <c r="B18" s="4" t="inlineStr">
        <is>
          <t>Deposit: by the 7th of the next month; tax deducted in March by 30 April (Income-tax Rules 2026, rule 219 as reported; government deductors differ).</t>
        </is>
      </c>
    </row>
    <row r="19" ht="58" customHeight="1">
      <c r="A19" s="5" t="inlineStr">
        <is>
          <t>•</t>
        </is>
      </c>
      <c r="B19" s="4" t="inlineStr">
        <is>
          <t>Quarterly statements: Form 138 [24Q] salary, Form 140 [26Q] resident non-salary, Form 144 [27Q] non-resident; due 31 July, 31 October, 31 January and 31 May. Certificates: Form 131 [16A] within 15 days of the return due date; Form 130 [16] by 15 June. Late-filing fee ₹200 a day up to the TDS amount (1961 Act reference: s.234E).</t>
        </is>
      </c>
    </row>
    <row r="20" ht="16" customHeight="1">
      <c r="B20" s="3" t="inlineStr">
        <is>
          <t>Colour key</t>
        </is>
      </c>
    </row>
    <row r="21" ht="16" customHeight="1">
      <c r="B21" s="6" t="inlineStr">
        <is>
          <t>Yellow fill, blue text: input cells you edit.</t>
        </is>
      </c>
    </row>
    <row r="22" ht="16" customHeight="1">
      <c r="B22" s="7" t="inlineStr">
        <is>
          <t>Grey fill: formulas. Do not overwrite.</t>
        </is>
      </c>
    </row>
    <row r="23" ht="16" customHeight="1">
      <c r="B23" s="3" t="inlineStr">
        <is>
          <t>Disclaimer</t>
        </is>
      </c>
    </row>
    <row r="24" ht="44" customHeight="1">
      <c r="B24" s="4" t="inlineStr">
        <is>
          <t>A working aid, not tax advice. Prepared by Vikash Khanal (vikashkhanal.in). Example rows are illustrative; delete them. Thresholds here are tested only on the rows you enter, so a vendor's earlier payments must be in the register for the aggregate test to work.</t>
        </is>
      </c>
    </row>
  </sheetData>
  <pageMargins left="0.75" right="0.75" top="1" bottom="1" header="0.5" footer="0.5"/>
  <pageSetup orientation="portrait" paperSize="9" fitToHeight="0" fitToWidth="1"/>
  <headerFooter>
    <oddHeader/>
    <oddFooter>&amp;C&amp;8 vikashkhanal.in · free template · last reviewed 6 Oct 2026 · not professional advice</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AB504"/>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5" customWidth="1" min="1" max="1"/>
    <col width="12" customWidth="1" min="2" max="2"/>
    <col width="26" customWidth="1" min="3" max="3"/>
    <col width="13" customWidth="1" min="4" max="4"/>
    <col width="11" customWidth="1" min="5" max="5"/>
    <col width="13" customWidth="1" min="6" max="6"/>
    <col width="13" customWidth="1" min="7" max="7"/>
    <col width="30" customWidth="1" min="8" max="8"/>
    <col width="9" customWidth="1" min="9" max="9"/>
    <col width="14" customWidth="1" min="10" max="10"/>
    <col width="9" customWidth="1" min="11" max="11"/>
    <col width="9" customWidth="1" min="12" max="12"/>
    <col width="9" customWidth="1" min="13" max="13"/>
    <col width="12" customWidth="1" min="14" max="14"/>
    <col width="14" customWidth="1" min="15" max="15"/>
    <col width="18" customWidth="1" min="16" max="16"/>
    <col width="12" customWidth="1" min="17" max="17"/>
    <col width="9" customWidth="1" min="18" max="18"/>
    <col width="11" customWidth="1" min="19" max="19"/>
    <col width="12" customWidth="1" min="20" max="20"/>
    <col width="12" customWidth="1" min="21" max="21"/>
    <col width="18" customWidth="1" min="22" max="22"/>
    <col width="9" customWidth="1" min="23" max="23"/>
    <col width="11" customWidth="1" min="24" max="24"/>
    <col width="11" customWidth="1" min="25" max="25"/>
    <col width="11" customWidth="1" min="26" max="26"/>
    <col width="7" customWidth="1" min="27" max="27"/>
    <col width="18" customWidth="1" min="28" max="28"/>
  </cols>
  <sheetData>
    <row r="1">
      <c r="A1" s="1" t="inlineStr">
        <is>
          <t>TDS deduction register</t>
        </is>
      </c>
    </row>
    <row r="2">
      <c r="A2" s="2" t="inlineStr">
        <is>
          <t>Tax year from Settings. One row per credit or payment.</t>
        </is>
      </c>
    </row>
    <row r="4" ht="46" customHeight="1">
      <c r="A4" s="8" t="inlineStr">
        <is>
          <t>Sl</t>
        </is>
      </c>
      <c r="B4" s="8" t="inlineStr">
        <is>
          <t>Date of credit / payment</t>
        </is>
      </c>
      <c r="C4" s="8" t="inlineStr">
        <is>
          <t>Party name</t>
        </is>
      </c>
      <c r="D4" s="8" t="inlineStr">
        <is>
          <t>PAN</t>
        </is>
      </c>
      <c r="E4" s="8" t="inlineStr">
        <is>
          <t>PAN check</t>
        </is>
      </c>
      <c r="F4" s="8" t="inlineStr">
        <is>
          <t>Deductee type (override)</t>
        </is>
      </c>
      <c r="G4" s="8" t="inlineStr">
        <is>
          <t>Deductee type used</t>
        </is>
      </c>
      <c r="H4" s="8" t="inlineStr">
        <is>
          <t>Nature (dropdown)</t>
        </is>
      </c>
      <c r="I4" s="8" t="inlineStr">
        <is>
          <t>Payment code</t>
        </is>
      </c>
      <c r="J4" s="8" t="inlineStr">
        <is>
          <t>Amount (₹)</t>
        </is>
      </c>
      <c r="K4" s="8" t="inlineStr">
        <is>
          <t>Rate per Rates sheet</t>
        </is>
      </c>
      <c r="L4" s="8" t="inlineStr">
        <is>
          <t>Rate override</t>
        </is>
      </c>
      <c r="M4" s="8" t="inlineStr">
        <is>
          <t>Rate applied</t>
        </is>
      </c>
      <c r="N4" s="8" t="inlineStr">
        <is>
          <t>TDS (₹)</t>
        </is>
      </c>
      <c r="O4" s="8" t="inlineStr">
        <is>
          <t>Year-to-date for party + nature (₹)</t>
        </is>
      </c>
      <c r="P4" s="8" t="inlineStr">
        <is>
          <t>Threshold check</t>
        </is>
      </c>
      <c r="Q4" s="8" t="inlineStr">
        <is>
          <t>Date deducted (blank = col B)</t>
        </is>
      </c>
      <c r="R4" s="8" t="inlineStr">
        <is>
          <t>Months late (deduction)</t>
        </is>
      </c>
      <c r="S4" s="8" t="inlineStr">
        <is>
          <t>Interest 1% (₹)</t>
        </is>
      </c>
      <c r="T4" s="8" t="inlineStr">
        <is>
          <t>Deposit due date</t>
        </is>
      </c>
      <c r="U4" s="8" t="inlineStr">
        <is>
          <t>Challan date</t>
        </is>
      </c>
      <c r="V4" s="8" t="inlineStr">
        <is>
          <t>Challan no. / BSR / CIN</t>
        </is>
      </c>
      <c r="W4" s="8" t="inlineStr">
        <is>
          <t>Months late (deposit)</t>
        </is>
      </c>
      <c r="X4" s="8" t="inlineStr">
        <is>
          <t>Interest 1.5% (₹)</t>
        </is>
      </c>
      <c r="Y4" s="8" t="inlineStr">
        <is>
          <t>Total interest (₹)</t>
        </is>
      </c>
      <c r="Z4" s="8" t="inlineStr">
        <is>
          <t>Month (for challan)</t>
        </is>
      </c>
      <c r="AA4" s="8" t="inlineStr">
        <is>
          <t>Quarter</t>
        </is>
      </c>
      <c r="AB4" s="8" t="inlineStr">
        <is>
          <t>Return form</t>
        </is>
      </c>
    </row>
    <row r="5">
      <c r="A5" s="9">
        <f>IF(B5="","",ROW()-4)</f>
        <v/>
      </c>
      <c r="B5" s="10" t="n">
        <v>46142</v>
      </c>
      <c r="C5" s="11" t="inlineStr">
        <is>
          <t>Example Architects LLP</t>
        </is>
      </c>
      <c r="D5" s="11" t="inlineStr">
        <is>
          <t>AAFFE1234Q</t>
        </is>
      </c>
      <c r="E5" s="9">
        <f>IF(B5="","",IF(D5="","No PAN",IF(AND(LEN(D5)=10,ISERROR(VALUE(LEFT(D5,1))),ISERROR(VALUE(MID(D5,5,1))),ISNUMBER(VALUE(MID(D5,6,4))),ISERROR(VALUE(RIGHT(D5,1)))),"Format OK","Check PAN")))</f>
        <v/>
      </c>
      <c r="F5" s="11" t="n"/>
      <c r="G5" s="9">
        <f>IF(B5="","",IF(F5&lt;&gt;"",F5,IF(E5&lt;&gt;"Format OK","Others",IF(OR(MID(D5,4,1)="P",MID(D5,4,1)="H"),"Individual/HUF",IF(MID(D5,4,1)="C","Company","Others")))))</f>
        <v/>
      </c>
      <c r="H5" s="11" t="inlineStr">
        <is>
          <t>194J(b) Professional fees</t>
        </is>
      </c>
      <c r="I5" s="9">
        <f>IF(H5="","",IFERROR(INDEX(IF(G5="Individual/HUF",Rates!$C$5:$C$26,IF(G5="Company",Rates!$D$5:$D$26,Rates!$E$5:$E$26)),MATCH(H5,Rates!$A$5:$A$26,0)),"?"))</f>
        <v/>
      </c>
      <c r="J5" s="12" t="n">
        <v>120000</v>
      </c>
      <c r="K5" s="13">
        <f>IF(H5="","",IFERROR(INDEX(IF(G5="Individual/HUF",Rates!$I$5:$I$26,IF(G5="Company",Rates!$J$5:$J$26,Rates!$K$5:$K$26)),MATCH(H5,Rates!$A$5:$A$26,0)),""))</f>
        <v/>
      </c>
      <c r="L5" s="14" t="n"/>
      <c r="M5" s="13">
        <f>IF(H5="","",IF(L5&lt;&gt;"",IF(E5="Format OK",L5,MAX(L5,INDEX(Rates!$L$5:$L$26,MATCH(H5,Rates!$A$5:$A$26,0)))),IF(K5="","rate?",IF(E5="Format OK",K5,MAX(K5,INDEX(Rates!$L$5:$L$26,MATCH(H5,Rates!$A$5:$A$26,0)))))))</f>
        <v/>
      </c>
      <c r="N5" s="15">
        <f>IF(OR(H5="",NOT(ISNUMBER(M5))),0,IF(AND(LEFT(P5,5)="Below",L5=""),0,ROUND(J5*M5,0)))</f>
        <v/>
      </c>
      <c r="O5" s="15">
        <f>IF(H5="","",SUMIFS($J$5:$J$504,$C$5:$C$504,C5,$H$5:$H$504,H5,$B$5:$B$504,"&lt;="&amp;B5,$B$5:$B$504,"&gt;="&amp;Settings!$B$5))</f>
        <v/>
      </c>
      <c r="P5" s="9">
        <f>IF(H5="","",IFERROR(IF(AND(INDEX(Rates!$F$5:$F$26,MATCH(H5,Rates!$A$5:$A$26,0))=0,INDEX(Rates!$G$5:$G$26,MATCH(H5,Rates!$A$5:$A$26,0))=0),"Deduct (no threshold)",IF(OR(AND(INDEX(Rates!$F$5:$F$26,MATCH(H5,Rates!$A$5:$A$26,0))&gt;0,J5&gt;INDEX(Rates!$F$5:$F$26,MATCH(H5,Rates!$A$5:$A$26,0))),AND(INDEX(Rates!$G$5:$G$26,MATCH(H5,Rates!$A$5:$A$26,0))&gt;0,O5&gt;INDEX(Rates!$G$5:$G$26,MATCH(H5,Rates!$A$5:$A$26,0)))),"Deduct","Below threshold: check")),"?"))</f>
        <v/>
      </c>
      <c r="Q5" s="10" t="n"/>
      <c r="R5" s="16">
        <f>IF(OR(B5="",Q5=""),0,IF(Q5&gt;B5,((YEAR(Q5)-YEAR(B5))*12+MONTH(Q5)-MONTH(B5)+1),0))</f>
        <v/>
      </c>
      <c r="S5" s="15">
        <f>ROUND(N5*Settings!$B$8*R5,0)</f>
        <v/>
      </c>
      <c r="T5" s="17">
        <f>IF(B5="","",IF(MONTH(IF(Q5="",B5,Q5))=3,DATE(YEAR(IF(Q5="",B5,Q5)),4,30),DATE(YEAR(IF(Q5="",B5,Q5)),MONTH(IF(Q5="",B5,Q5))+1,7)))</f>
        <v/>
      </c>
      <c r="U5" s="10" t="n">
        <v>46148</v>
      </c>
      <c r="V5" s="11" t="inlineStr">
        <is>
          <t>0004329 / 06-05-26</t>
        </is>
      </c>
      <c r="W5" s="16">
        <f>IF(OR(B5="",N5=0),0,IF(U5="",IF(Settings!$B$4&gt;T5,((YEAR(Settings!$B$4)-YEAR(IF(Q5="",B5,Q5)))*12+MONTH(Settings!$B$4)-MONTH(IF(Q5="",B5,Q5))+1),0),IF(U5&gt;T5,((YEAR(U5)-YEAR(IF(Q5="",B5,Q5)))*12+MONTH(U5)-MONTH(IF(Q5="",B5,Q5))+1),0)))</f>
        <v/>
      </c>
      <c r="X5" s="15">
        <f>ROUND(N5*Settings!$B$9*W5,0)</f>
        <v/>
      </c>
      <c r="Y5" s="15">
        <f>S5+X5</f>
        <v/>
      </c>
      <c r="Z5" s="18">
        <f>IF(B5="","",DATE(YEAR(IF(Q5="",B5,Q5)),MONTH(IF(Q5="",B5,Q5)),1))</f>
        <v/>
      </c>
      <c r="AA5" s="9">
        <f>IF(B5="","","Q"&amp;(INT(MOD(MONTH(IF(Q5="",B5,Q5))-4,12)/3)+1))</f>
        <v/>
      </c>
      <c r="AB5" s="9">
        <f>IF(H5="","",IFERROR(INDEX(Rates!$M$5:$M$26,MATCH(H5,Rates!$A$5:$A$26,0)),""))</f>
        <v/>
      </c>
    </row>
    <row r="6">
      <c r="A6" s="9">
        <f>IF(B6="","",ROW()-4)</f>
        <v/>
      </c>
      <c r="B6" s="10" t="n">
        <v>46173</v>
      </c>
      <c r="C6" s="11" t="inlineStr">
        <is>
          <t>Example Builders Pvt Ltd</t>
        </is>
      </c>
      <c r="D6" s="11" t="inlineStr">
        <is>
          <t>AACCE5678R</t>
        </is>
      </c>
      <c r="E6" s="9">
        <f>IF(B6="","",IF(D6="","No PAN",IF(AND(LEN(D6)=10,ISERROR(VALUE(LEFT(D6,1))),ISERROR(VALUE(MID(D6,5,1))),ISNUMBER(VALUE(MID(D6,6,4))),ISERROR(VALUE(RIGHT(D6,1)))),"Format OK","Check PAN")))</f>
        <v/>
      </c>
      <c r="F6" s="11" t="n"/>
      <c r="G6" s="9">
        <f>IF(B6="","",IF(F6&lt;&gt;"",F6,IF(E6&lt;&gt;"Format OK","Others",IF(OR(MID(D6,4,1)="P",MID(D6,4,1)="H"),"Individual/HUF",IF(MID(D6,4,1)="C","Company","Others")))))</f>
        <v/>
      </c>
      <c r="H6" s="11" t="inlineStr">
        <is>
          <t>194C Contractor / manpower</t>
        </is>
      </c>
      <c r="I6" s="9">
        <f>IF(H6="","",IFERROR(INDEX(IF(G6="Individual/HUF",Rates!$C$5:$C$26,IF(G6="Company",Rates!$D$5:$D$26,Rates!$E$5:$E$26)),MATCH(H6,Rates!$A$5:$A$26,0)),"?"))</f>
        <v/>
      </c>
      <c r="J6" s="12" t="n">
        <v>450000</v>
      </c>
      <c r="K6" s="13">
        <f>IF(H6="","",IFERROR(INDEX(IF(G6="Individual/HUF",Rates!$I$5:$I$26,IF(G6="Company",Rates!$J$5:$J$26,Rates!$K$5:$K$26)),MATCH(H6,Rates!$A$5:$A$26,0)),""))</f>
        <v/>
      </c>
      <c r="L6" s="14" t="n"/>
      <c r="M6" s="13">
        <f>IF(H6="","",IF(L6&lt;&gt;"",IF(E6="Format OK",L6,MAX(L6,INDEX(Rates!$L$5:$L$26,MATCH(H6,Rates!$A$5:$A$26,0)))),IF(K6="","rate?",IF(E6="Format OK",K6,MAX(K6,INDEX(Rates!$L$5:$L$26,MATCH(H6,Rates!$A$5:$A$26,0)))))))</f>
        <v/>
      </c>
      <c r="N6" s="15">
        <f>IF(OR(H6="",NOT(ISNUMBER(M6))),0,IF(AND(LEFT(P6,5)="Below",L6=""),0,ROUND(J6*M6,0)))</f>
        <v/>
      </c>
      <c r="O6" s="15">
        <f>IF(H6="","",SUMIFS($J$5:$J$504,$C$5:$C$504,C6,$H$5:$H$504,H6,$B$5:$B$504,"&lt;="&amp;B6,$B$5:$B$504,"&gt;="&amp;Settings!$B$5))</f>
        <v/>
      </c>
      <c r="P6" s="9">
        <f>IF(H6="","",IFERROR(IF(AND(INDEX(Rates!$F$5:$F$26,MATCH(H6,Rates!$A$5:$A$26,0))=0,INDEX(Rates!$G$5:$G$26,MATCH(H6,Rates!$A$5:$A$26,0))=0),"Deduct (no threshold)",IF(OR(AND(INDEX(Rates!$F$5:$F$26,MATCH(H6,Rates!$A$5:$A$26,0))&gt;0,J6&gt;INDEX(Rates!$F$5:$F$26,MATCH(H6,Rates!$A$5:$A$26,0))),AND(INDEX(Rates!$G$5:$G$26,MATCH(H6,Rates!$A$5:$A$26,0))&gt;0,O6&gt;INDEX(Rates!$G$5:$G$26,MATCH(H6,Rates!$A$5:$A$26,0)))),"Deduct","Below threshold: check")),"?"))</f>
        <v/>
      </c>
      <c r="Q6" s="10" t="n"/>
      <c r="R6" s="16">
        <f>IF(OR(B6="",Q6=""),0,IF(Q6&gt;B6,((YEAR(Q6)-YEAR(B6))*12+MONTH(Q6)-MONTH(B6)+1),0))</f>
        <v/>
      </c>
      <c r="S6" s="15">
        <f>ROUND(N6*Settings!$B$8*R6,0)</f>
        <v/>
      </c>
      <c r="T6" s="17">
        <f>IF(B6="","",IF(MONTH(IF(Q6="",B6,Q6))=3,DATE(YEAR(IF(Q6="",B6,Q6)),4,30),DATE(YEAR(IF(Q6="",B6,Q6)),MONTH(IF(Q6="",B6,Q6))+1,7)))</f>
        <v/>
      </c>
      <c r="U6" s="10" t="n">
        <v>46193</v>
      </c>
      <c r="V6" s="11" t="inlineStr">
        <is>
          <t>0004329 / 20-06-26</t>
        </is>
      </c>
      <c r="W6" s="16">
        <f>IF(OR(B6="",N6=0),0,IF(U6="",IF(Settings!$B$4&gt;T6,((YEAR(Settings!$B$4)-YEAR(IF(Q6="",B6,Q6)))*12+MONTH(Settings!$B$4)-MONTH(IF(Q6="",B6,Q6))+1),0),IF(U6&gt;T6,((YEAR(U6)-YEAR(IF(Q6="",B6,Q6)))*12+MONTH(U6)-MONTH(IF(Q6="",B6,Q6))+1),0)))</f>
        <v/>
      </c>
      <c r="X6" s="15">
        <f>ROUND(N6*Settings!$B$9*W6,0)</f>
        <v/>
      </c>
      <c r="Y6" s="15">
        <f>S6+X6</f>
        <v/>
      </c>
      <c r="Z6" s="18">
        <f>IF(B6="","",DATE(YEAR(IF(Q6="",B6,Q6)),MONTH(IF(Q6="",B6,Q6)),1))</f>
        <v/>
      </c>
      <c r="AA6" s="9">
        <f>IF(B6="","","Q"&amp;(INT(MOD(MONTH(IF(Q6="",B6,Q6))-4,12)/3)+1))</f>
        <v/>
      </c>
      <c r="AB6" s="9">
        <f>IF(H6="","",IFERROR(INDEX(Rates!$M$5:$M$26,MATCH(H6,Rates!$A$5:$A$26,0)),""))</f>
        <v/>
      </c>
    </row>
    <row r="7">
      <c r="A7" s="9">
        <f>IF(B7="","",ROW()-4)</f>
        <v/>
      </c>
      <c r="B7" s="10" t="n">
        <v>46174</v>
      </c>
      <c r="C7" s="11" t="inlineStr">
        <is>
          <t>Example Landlord</t>
        </is>
      </c>
      <c r="D7" s="11" t="inlineStr">
        <is>
          <t>ABCPE9012S</t>
        </is>
      </c>
      <c r="E7" s="9">
        <f>IF(B7="","",IF(D7="","No PAN",IF(AND(LEN(D7)=10,ISERROR(VALUE(LEFT(D7,1))),ISERROR(VALUE(MID(D7,5,1))),ISNUMBER(VALUE(MID(D7,6,4))),ISERROR(VALUE(RIGHT(D7,1)))),"Format OK","Check PAN")))</f>
        <v/>
      </c>
      <c r="F7" s="11" t="n"/>
      <c r="G7" s="9">
        <f>IF(B7="","",IF(F7&lt;&gt;"",F7,IF(E7&lt;&gt;"Format OK","Others",IF(OR(MID(D7,4,1)="P",MID(D7,4,1)="H"),"Individual/HUF",IF(MID(D7,4,1)="C","Company","Others")))))</f>
        <v/>
      </c>
      <c r="H7" s="11" t="inlineStr">
        <is>
          <t>194I(b) Rent: land, building, furniture</t>
        </is>
      </c>
      <c r="I7" s="9">
        <f>IF(H7="","",IFERROR(INDEX(IF(G7="Individual/HUF",Rates!$C$5:$C$26,IF(G7="Company",Rates!$D$5:$D$26,Rates!$E$5:$E$26)),MATCH(H7,Rates!$A$5:$A$26,0)),"?"))</f>
        <v/>
      </c>
      <c r="J7" s="12" t="n">
        <v>85000</v>
      </c>
      <c r="K7" s="13">
        <f>IF(H7="","",IFERROR(INDEX(IF(G7="Individual/HUF",Rates!$I$5:$I$26,IF(G7="Company",Rates!$J$5:$J$26,Rates!$K$5:$K$26)),MATCH(H7,Rates!$A$5:$A$26,0)),""))</f>
        <v/>
      </c>
      <c r="L7" s="14" t="n"/>
      <c r="M7" s="13">
        <f>IF(H7="","",IF(L7&lt;&gt;"",IF(E7="Format OK",L7,MAX(L7,INDEX(Rates!$L$5:$L$26,MATCH(H7,Rates!$A$5:$A$26,0)))),IF(K7="","rate?",IF(E7="Format OK",K7,MAX(K7,INDEX(Rates!$L$5:$L$26,MATCH(H7,Rates!$A$5:$A$26,0)))))))</f>
        <v/>
      </c>
      <c r="N7" s="15">
        <f>IF(OR(H7="",NOT(ISNUMBER(M7))),0,IF(AND(LEFT(P7,5)="Below",L7=""),0,ROUND(J7*M7,0)))</f>
        <v/>
      </c>
      <c r="O7" s="15">
        <f>IF(H7="","",SUMIFS($J$5:$J$504,$C$5:$C$504,C7,$H$5:$H$504,H7,$B$5:$B$504,"&lt;="&amp;B7,$B$5:$B$504,"&gt;="&amp;Settings!$B$5))</f>
        <v/>
      </c>
      <c r="P7" s="9">
        <f>IF(H7="","",IFERROR(IF(AND(INDEX(Rates!$F$5:$F$26,MATCH(H7,Rates!$A$5:$A$26,0))=0,INDEX(Rates!$G$5:$G$26,MATCH(H7,Rates!$A$5:$A$26,0))=0),"Deduct (no threshold)",IF(OR(AND(INDEX(Rates!$F$5:$F$26,MATCH(H7,Rates!$A$5:$A$26,0))&gt;0,J7&gt;INDEX(Rates!$F$5:$F$26,MATCH(H7,Rates!$A$5:$A$26,0))),AND(INDEX(Rates!$G$5:$G$26,MATCH(H7,Rates!$A$5:$A$26,0))&gt;0,O7&gt;INDEX(Rates!$G$5:$G$26,MATCH(H7,Rates!$A$5:$A$26,0)))),"Deduct","Below threshold: check")),"?"))</f>
        <v/>
      </c>
      <c r="Q7" s="10" t="n"/>
      <c r="R7" s="16">
        <f>IF(OR(B7="",Q7=""),0,IF(Q7&gt;B7,((YEAR(Q7)-YEAR(B7))*12+MONTH(Q7)-MONTH(B7)+1),0))</f>
        <v/>
      </c>
      <c r="S7" s="15">
        <f>ROUND(N7*Settings!$B$8*R7,0)</f>
        <v/>
      </c>
      <c r="T7" s="17">
        <f>IF(B7="","",IF(MONTH(IF(Q7="",B7,Q7))=3,DATE(YEAR(IF(Q7="",B7,Q7)),4,30),DATE(YEAR(IF(Q7="",B7,Q7)),MONTH(IF(Q7="",B7,Q7))+1,7)))</f>
        <v/>
      </c>
      <c r="U7" s="10" t="n">
        <v>46210</v>
      </c>
      <c r="V7" s="11" t="inlineStr">
        <is>
          <t>0004329 / 07-07-26</t>
        </is>
      </c>
      <c r="W7" s="16">
        <f>IF(OR(B7="",N7=0),0,IF(U7="",IF(Settings!$B$4&gt;T7,((YEAR(Settings!$B$4)-YEAR(IF(Q7="",B7,Q7)))*12+MONTH(Settings!$B$4)-MONTH(IF(Q7="",B7,Q7))+1),0),IF(U7&gt;T7,((YEAR(U7)-YEAR(IF(Q7="",B7,Q7)))*12+MONTH(U7)-MONTH(IF(Q7="",B7,Q7))+1),0)))</f>
        <v/>
      </c>
      <c r="X7" s="15">
        <f>ROUND(N7*Settings!$B$9*W7,0)</f>
        <v/>
      </c>
      <c r="Y7" s="15">
        <f>S7+X7</f>
        <v/>
      </c>
      <c r="Z7" s="18">
        <f>IF(B7="","",DATE(YEAR(IF(Q7="",B7,Q7)),MONTH(IF(Q7="",B7,Q7)),1))</f>
        <v/>
      </c>
      <c r="AA7" s="9">
        <f>IF(B7="","","Q"&amp;(INT(MOD(MONTH(IF(Q7="",B7,Q7))-4,12)/3)+1))</f>
        <v/>
      </c>
      <c r="AB7" s="9">
        <f>IF(H7="","",IFERROR(INDEX(Rates!$M$5:$M$26,MATCH(H7,Rates!$A$5:$A$26,0)),""))</f>
        <v/>
      </c>
    </row>
    <row r="8">
      <c r="A8" s="9">
        <f>IF(B8="","",ROW()-4)</f>
        <v/>
      </c>
      <c r="B8" s="10" t="n">
        <v>46218</v>
      </c>
      <c r="C8" s="11" t="inlineStr">
        <is>
          <t>Example Consultant</t>
        </is>
      </c>
      <c r="D8" s="11" t="inlineStr"/>
      <c r="E8" s="9">
        <f>IF(B8="","",IF(D8="","No PAN",IF(AND(LEN(D8)=10,ISERROR(VALUE(LEFT(D8,1))),ISERROR(VALUE(MID(D8,5,1))),ISNUMBER(VALUE(MID(D8,6,4))),ISERROR(VALUE(RIGHT(D8,1)))),"Format OK","Check PAN")))</f>
        <v/>
      </c>
      <c r="F8" s="11" t="n"/>
      <c r="G8" s="9">
        <f>IF(B8="","",IF(F8&lt;&gt;"",F8,IF(E8&lt;&gt;"Format OK","Others",IF(OR(MID(D8,4,1)="P",MID(D8,4,1)="H"),"Individual/HUF",IF(MID(D8,4,1)="C","Company","Others")))))</f>
        <v/>
      </c>
      <c r="H8" s="11" t="inlineStr">
        <is>
          <t>194J(b) Professional fees</t>
        </is>
      </c>
      <c r="I8" s="9">
        <f>IF(H8="","",IFERROR(INDEX(IF(G8="Individual/HUF",Rates!$C$5:$C$26,IF(G8="Company",Rates!$D$5:$D$26,Rates!$E$5:$E$26)),MATCH(H8,Rates!$A$5:$A$26,0)),"?"))</f>
        <v/>
      </c>
      <c r="J8" s="12" t="n">
        <v>60000</v>
      </c>
      <c r="K8" s="13">
        <f>IF(H8="","",IFERROR(INDEX(IF(G8="Individual/HUF",Rates!$I$5:$I$26,IF(G8="Company",Rates!$J$5:$J$26,Rates!$K$5:$K$26)),MATCH(H8,Rates!$A$5:$A$26,0)),""))</f>
        <v/>
      </c>
      <c r="L8" s="14" t="n"/>
      <c r="M8" s="13">
        <f>IF(H8="","",IF(L8&lt;&gt;"",IF(E8="Format OK",L8,MAX(L8,INDEX(Rates!$L$5:$L$26,MATCH(H8,Rates!$A$5:$A$26,0)))),IF(K8="","rate?",IF(E8="Format OK",K8,MAX(K8,INDEX(Rates!$L$5:$L$26,MATCH(H8,Rates!$A$5:$A$26,0)))))))</f>
        <v/>
      </c>
      <c r="N8" s="15">
        <f>IF(OR(H8="",NOT(ISNUMBER(M8))),0,IF(AND(LEFT(P8,5)="Below",L8=""),0,ROUND(J8*M8,0)))</f>
        <v/>
      </c>
      <c r="O8" s="15">
        <f>IF(H8="","",SUMIFS($J$5:$J$504,$C$5:$C$504,C8,$H$5:$H$504,H8,$B$5:$B$504,"&lt;="&amp;B8,$B$5:$B$504,"&gt;="&amp;Settings!$B$5))</f>
        <v/>
      </c>
      <c r="P8" s="9">
        <f>IF(H8="","",IFERROR(IF(AND(INDEX(Rates!$F$5:$F$26,MATCH(H8,Rates!$A$5:$A$26,0))=0,INDEX(Rates!$G$5:$G$26,MATCH(H8,Rates!$A$5:$A$26,0))=0),"Deduct (no threshold)",IF(OR(AND(INDEX(Rates!$F$5:$F$26,MATCH(H8,Rates!$A$5:$A$26,0))&gt;0,J8&gt;INDEX(Rates!$F$5:$F$26,MATCH(H8,Rates!$A$5:$A$26,0))),AND(INDEX(Rates!$G$5:$G$26,MATCH(H8,Rates!$A$5:$A$26,0))&gt;0,O8&gt;INDEX(Rates!$G$5:$G$26,MATCH(H8,Rates!$A$5:$A$26,0)))),"Deduct","Below threshold: check")),"?"))</f>
        <v/>
      </c>
      <c r="Q8" s="10" t="n">
        <v>46267</v>
      </c>
      <c r="R8" s="16">
        <f>IF(OR(B8="",Q8=""),0,IF(Q8&gt;B8,((YEAR(Q8)-YEAR(B8))*12+MONTH(Q8)-MONTH(B8)+1),0))</f>
        <v/>
      </c>
      <c r="S8" s="15">
        <f>ROUND(N8*Settings!$B$8*R8,0)</f>
        <v/>
      </c>
      <c r="T8" s="17">
        <f>IF(B8="","",IF(MONTH(IF(Q8="",B8,Q8))=3,DATE(YEAR(IF(Q8="",B8,Q8)),4,30),DATE(YEAR(IF(Q8="",B8,Q8)),MONTH(IF(Q8="",B8,Q8))+1,7)))</f>
        <v/>
      </c>
      <c r="U8" s="10" t="n">
        <v>46267</v>
      </c>
      <c r="V8" s="11" t="inlineStr">
        <is>
          <t>0004329 / 02-09-26</t>
        </is>
      </c>
      <c r="W8" s="16">
        <f>IF(OR(B8="",N8=0),0,IF(U8="",IF(Settings!$B$4&gt;T8,((YEAR(Settings!$B$4)-YEAR(IF(Q8="",B8,Q8)))*12+MONTH(Settings!$B$4)-MONTH(IF(Q8="",B8,Q8))+1),0),IF(U8&gt;T8,((YEAR(U8)-YEAR(IF(Q8="",B8,Q8)))*12+MONTH(U8)-MONTH(IF(Q8="",B8,Q8))+1),0)))</f>
        <v/>
      </c>
      <c r="X8" s="15">
        <f>ROUND(N8*Settings!$B$9*W8,0)</f>
        <v/>
      </c>
      <c r="Y8" s="15">
        <f>S8+X8</f>
        <v/>
      </c>
      <c r="Z8" s="18">
        <f>IF(B8="","",DATE(YEAR(IF(Q8="",B8,Q8)),MONTH(IF(Q8="",B8,Q8)),1))</f>
        <v/>
      </c>
      <c r="AA8" s="9">
        <f>IF(B8="","","Q"&amp;(INT(MOD(MONTH(IF(Q8="",B8,Q8))-4,12)/3)+1))</f>
        <v/>
      </c>
      <c r="AB8" s="9">
        <f>IF(H8="","",IFERROR(INDEX(Rates!$M$5:$M$26,MATCH(H8,Rates!$A$5:$A$26,0)),""))</f>
        <v/>
      </c>
    </row>
    <row r="9">
      <c r="A9" s="9">
        <f>IF(B9="","",ROW()-4)</f>
        <v/>
      </c>
      <c r="B9" s="10" t="n">
        <v>46265</v>
      </c>
      <c r="C9" s="11" t="inlineStr">
        <is>
          <t>Example Fabricator</t>
        </is>
      </c>
      <c r="D9" s="11" t="inlineStr">
        <is>
          <t>ABCPE3456T</t>
        </is>
      </c>
      <c r="E9" s="9">
        <f>IF(B9="","",IF(D9="","No PAN",IF(AND(LEN(D9)=10,ISERROR(VALUE(LEFT(D9,1))),ISERROR(VALUE(MID(D9,5,1))),ISNUMBER(VALUE(MID(D9,6,4))),ISERROR(VALUE(RIGHT(D9,1)))),"Format OK","Check PAN")))</f>
        <v/>
      </c>
      <c r="F9" s="11" t="n"/>
      <c r="G9" s="9">
        <f>IF(B9="","",IF(F9&lt;&gt;"",F9,IF(E9&lt;&gt;"Format OK","Others",IF(OR(MID(D9,4,1)="P",MID(D9,4,1)="H"),"Individual/HUF",IF(MID(D9,4,1)="C","Company","Others")))))</f>
        <v/>
      </c>
      <c r="H9" s="11" t="inlineStr">
        <is>
          <t>194C Contractor / manpower</t>
        </is>
      </c>
      <c r="I9" s="9">
        <f>IF(H9="","",IFERROR(INDEX(IF(G9="Individual/HUF",Rates!$C$5:$C$26,IF(G9="Company",Rates!$D$5:$D$26,Rates!$E$5:$E$26)),MATCH(H9,Rates!$A$5:$A$26,0)),"?"))</f>
        <v/>
      </c>
      <c r="J9" s="12" t="n">
        <v>25000</v>
      </c>
      <c r="K9" s="13">
        <f>IF(H9="","",IFERROR(INDEX(IF(G9="Individual/HUF",Rates!$I$5:$I$26,IF(G9="Company",Rates!$J$5:$J$26,Rates!$K$5:$K$26)),MATCH(H9,Rates!$A$5:$A$26,0)),""))</f>
        <v/>
      </c>
      <c r="L9" s="14" t="n"/>
      <c r="M9" s="13">
        <f>IF(H9="","",IF(L9&lt;&gt;"",IF(E9="Format OK",L9,MAX(L9,INDEX(Rates!$L$5:$L$26,MATCH(H9,Rates!$A$5:$A$26,0)))),IF(K9="","rate?",IF(E9="Format OK",K9,MAX(K9,INDEX(Rates!$L$5:$L$26,MATCH(H9,Rates!$A$5:$A$26,0)))))))</f>
        <v/>
      </c>
      <c r="N9" s="15">
        <f>IF(OR(H9="",NOT(ISNUMBER(M9))),0,IF(AND(LEFT(P9,5)="Below",L9=""),0,ROUND(J9*M9,0)))</f>
        <v/>
      </c>
      <c r="O9" s="15">
        <f>IF(H9="","",SUMIFS($J$5:$J$504,$C$5:$C$504,C9,$H$5:$H$504,H9,$B$5:$B$504,"&lt;="&amp;B9,$B$5:$B$504,"&gt;="&amp;Settings!$B$5))</f>
        <v/>
      </c>
      <c r="P9" s="9">
        <f>IF(H9="","",IFERROR(IF(AND(INDEX(Rates!$F$5:$F$26,MATCH(H9,Rates!$A$5:$A$26,0))=0,INDEX(Rates!$G$5:$G$26,MATCH(H9,Rates!$A$5:$A$26,0))=0),"Deduct (no threshold)",IF(OR(AND(INDEX(Rates!$F$5:$F$26,MATCH(H9,Rates!$A$5:$A$26,0))&gt;0,J9&gt;INDEX(Rates!$F$5:$F$26,MATCH(H9,Rates!$A$5:$A$26,0))),AND(INDEX(Rates!$G$5:$G$26,MATCH(H9,Rates!$A$5:$A$26,0))&gt;0,O9&gt;INDEX(Rates!$G$5:$G$26,MATCH(H9,Rates!$A$5:$A$26,0)))),"Deduct","Below threshold: check")),"?"))</f>
        <v/>
      </c>
      <c r="Q9" s="10" t="n"/>
      <c r="R9" s="16">
        <f>IF(OR(B9="",Q9=""),0,IF(Q9&gt;B9,((YEAR(Q9)-YEAR(B9))*12+MONTH(Q9)-MONTH(B9)+1),0))</f>
        <v/>
      </c>
      <c r="S9" s="15">
        <f>ROUND(N9*Settings!$B$8*R9,0)</f>
        <v/>
      </c>
      <c r="T9" s="17">
        <f>IF(B9="","",IF(MONTH(IF(Q9="",B9,Q9))=3,DATE(YEAR(IF(Q9="",B9,Q9)),4,30),DATE(YEAR(IF(Q9="",B9,Q9)),MONTH(IF(Q9="",B9,Q9))+1,7)))</f>
        <v/>
      </c>
      <c r="U9" s="10" t="n"/>
      <c r="V9" s="11" t="n"/>
      <c r="W9" s="16">
        <f>IF(OR(B9="",N9=0),0,IF(U9="",IF(Settings!$B$4&gt;T9,((YEAR(Settings!$B$4)-YEAR(IF(Q9="",B9,Q9)))*12+MONTH(Settings!$B$4)-MONTH(IF(Q9="",B9,Q9))+1),0),IF(U9&gt;T9,((YEAR(U9)-YEAR(IF(Q9="",B9,Q9)))*12+MONTH(U9)-MONTH(IF(Q9="",B9,Q9))+1),0)))</f>
        <v/>
      </c>
      <c r="X9" s="15">
        <f>ROUND(N9*Settings!$B$9*W9,0)</f>
        <v/>
      </c>
      <c r="Y9" s="15">
        <f>S9+X9</f>
        <v/>
      </c>
      <c r="Z9" s="18">
        <f>IF(B9="","",DATE(YEAR(IF(Q9="",B9,Q9)),MONTH(IF(Q9="",B9,Q9)),1))</f>
        <v/>
      </c>
      <c r="AA9" s="9">
        <f>IF(B9="","","Q"&amp;(INT(MOD(MONTH(IF(Q9="",B9,Q9))-4,12)/3)+1))</f>
        <v/>
      </c>
      <c r="AB9" s="9">
        <f>IF(H9="","",IFERROR(INDEX(Rates!$M$5:$M$26,MATCH(H9,Rates!$A$5:$A$26,0)),""))</f>
        <v/>
      </c>
    </row>
    <row r="10">
      <c r="A10" s="9">
        <f>IF(B10="","",ROW()-4)</f>
        <v/>
      </c>
      <c r="B10" s="10" t="n">
        <v>46295</v>
      </c>
      <c r="C10" s="11" t="inlineStr">
        <is>
          <t>Example Transporter</t>
        </is>
      </c>
      <c r="D10" s="11" t="inlineStr">
        <is>
          <t>AAHFE7890U</t>
        </is>
      </c>
      <c r="E10" s="9">
        <f>IF(B10="","",IF(D10="","No PAN",IF(AND(LEN(D10)=10,ISERROR(VALUE(LEFT(D10,1))),ISERROR(VALUE(MID(D10,5,1))),ISNUMBER(VALUE(MID(D10,6,4))),ISERROR(VALUE(RIGHT(D10,1)))),"Format OK","Check PAN")))</f>
        <v/>
      </c>
      <c r="F10" s="11" t="n"/>
      <c r="G10" s="9">
        <f>IF(B10="","",IF(F10&lt;&gt;"",F10,IF(E10&lt;&gt;"Format OK","Others",IF(OR(MID(D10,4,1)="P",MID(D10,4,1)="H"),"Individual/HUF",IF(MID(D10,4,1)="C","Company","Others")))))</f>
        <v/>
      </c>
      <c r="H10" s="11" t="inlineStr">
        <is>
          <t>194C Contractor / manpower</t>
        </is>
      </c>
      <c r="I10" s="9">
        <f>IF(H10="","",IFERROR(INDEX(IF(G10="Individual/HUF",Rates!$C$5:$C$26,IF(G10="Company",Rates!$D$5:$D$26,Rates!$E$5:$E$26)),MATCH(H10,Rates!$A$5:$A$26,0)),"?"))</f>
        <v/>
      </c>
      <c r="J10" s="12" t="n">
        <v>140000</v>
      </c>
      <c r="K10" s="13">
        <f>IF(H10="","",IFERROR(INDEX(IF(G10="Individual/HUF",Rates!$I$5:$I$26,IF(G10="Company",Rates!$J$5:$J$26,Rates!$K$5:$K$26)),MATCH(H10,Rates!$A$5:$A$26,0)),""))</f>
        <v/>
      </c>
      <c r="L10" s="14" t="n"/>
      <c r="M10" s="13">
        <f>IF(H10="","",IF(L10&lt;&gt;"",IF(E10="Format OK",L10,MAX(L10,INDEX(Rates!$L$5:$L$26,MATCH(H10,Rates!$A$5:$A$26,0)))),IF(K10="","rate?",IF(E10="Format OK",K10,MAX(K10,INDEX(Rates!$L$5:$L$26,MATCH(H10,Rates!$A$5:$A$26,0)))))))</f>
        <v/>
      </c>
      <c r="N10" s="15">
        <f>IF(OR(H10="",NOT(ISNUMBER(M10))),0,IF(AND(LEFT(P10,5)="Below",L10=""),0,ROUND(J10*M10,0)))</f>
        <v/>
      </c>
      <c r="O10" s="15">
        <f>IF(H10="","",SUMIFS($J$5:$J$504,$C$5:$C$504,C10,$H$5:$H$504,H10,$B$5:$B$504,"&lt;="&amp;B10,$B$5:$B$504,"&gt;="&amp;Settings!$B$5))</f>
        <v/>
      </c>
      <c r="P10" s="9">
        <f>IF(H10="","",IFERROR(IF(AND(INDEX(Rates!$F$5:$F$26,MATCH(H10,Rates!$A$5:$A$26,0))=0,INDEX(Rates!$G$5:$G$26,MATCH(H10,Rates!$A$5:$A$26,0))=0),"Deduct (no threshold)",IF(OR(AND(INDEX(Rates!$F$5:$F$26,MATCH(H10,Rates!$A$5:$A$26,0))&gt;0,J10&gt;INDEX(Rates!$F$5:$F$26,MATCH(H10,Rates!$A$5:$A$26,0))),AND(INDEX(Rates!$G$5:$G$26,MATCH(H10,Rates!$A$5:$A$26,0))&gt;0,O10&gt;INDEX(Rates!$G$5:$G$26,MATCH(H10,Rates!$A$5:$A$26,0)))),"Deduct","Below threshold: check")),"?"))</f>
        <v/>
      </c>
      <c r="Q10" s="10" t="n"/>
      <c r="R10" s="16">
        <f>IF(OR(B10="",Q10=""),0,IF(Q10&gt;B10,((YEAR(Q10)-YEAR(B10))*12+MONTH(Q10)-MONTH(B10)+1),0))</f>
        <v/>
      </c>
      <c r="S10" s="15">
        <f>ROUND(N10*Settings!$B$8*R10,0)</f>
        <v/>
      </c>
      <c r="T10" s="17">
        <f>IF(B10="","",IF(MONTH(IF(Q10="",B10,Q10))=3,DATE(YEAR(IF(Q10="",B10,Q10)),4,30),DATE(YEAR(IF(Q10="",B10,Q10)),MONTH(IF(Q10="",B10,Q10))+1,7)))</f>
        <v/>
      </c>
      <c r="U10" s="10" t="n"/>
      <c r="V10" s="11" t="n"/>
      <c r="W10" s="16">
        <f>IF(OR(B10="",N10=0),0,IF(U10="",IF(Settings!$B$4&gt;T10,((YEAR(Settings!$B$4)-YEAR(IF(Q10="",B10,Q10)))*12+MONTH(Settings!$B$4)-MONTH(IF(Q10="",B10,Q10))+1),0),IF(U10&gt;T10,((YEAR(U10)-YEAR(IF(Q10="",B10,Q10)))*12+MONTH(U10)-MONTH(IF(Q10="",B10,Q10))+1),0)))</f>
        <v/>
      </c>
      <c r="X10" s="15">
        <f>ROUND(N10*Settings!$B$9*W10,0)</f>
        <v/>
      </c>
      <c r="Y10" s="15">
        <f>S10+X10</f>
        <v/>
      </c>
      <c r="Z10" s="18">
        <f>IF(B10="","",DATE(YEAR(IF(Q10="",B10,Q10)),MONTH(IF(Q10="",B10,Q10)),1))</f>
        <v/>
      </c>
      <c r="AA10" s="9">
        <f>IF(B10="","","Q"&amp;(INT(MOD(MONTH(IF(Q10="",B10,Q10))-4,12)/3)+1))</f>
        <v/>
      </c>
      <c r="AB10" s="9">
        <f>IF(H10="","",IFERROR(INDEX(Rates!$M$5:$M$26,MATCH(H10,Rates!$A$5:$A$26,0)),""))</f>
        <v/>
      </c>
    </row>
    <row r="11">
      <c r="A11" s="9">
        <f>IF(B11="","",ROW()-4)</f>
        <v/>
      </c>
      <c r="B11" s="10" t="n"/>
      <c r="C11" s="11" t="n"/>
      <c r="D11" s="11" t="n"/>
      <c r="E11" s="9">
        <f>IF(B11="","",IF(D11="","No PAN",IF(AND(LEN(D11)=10,ISERROR(VALUE(LEFT(D11,1))),ISERROR(VALUE(MID(D11,5,1))),ISNUMBER(VALUE(MID(D11,6,4))),ISERROR(VALUE(RIGHT(D11,1)))),"Format OK","Check PAN")))</f>
        <v/>
      </c>
      <c r="F11" s="11" t="n"/>
      <c r="G11" s="9">
        <f>IF(B11="","",IF(F11&lt;&gt;"",F11,IF(E11&lt;&gt;"Format OK","Others",IF(OR(MID(D11,4,1)="P",MID(D11,4,1)="H"),"Individual/HUF",IF(MID(D11,4,1)="C","Company","Others")))))</f>
        <v/>
      </c>
      <c r="H11" s="11" t="n"/>
      <c r="I11" s="9">
        <f>IF(H11="","",IFERROR(INDEX(IF(G11="Individual/HUF",Rates!$C$5:$C$26,IF(G11="Company",Rates!$D$5:$D$26,Rates!$E$5:$E$26)),MATCH(H11,Rates!$A$5:$A$26,0)),"?"))</f>
        <v/>
      </c>
      <c r="J11" s="12" t="n"/>
      <c r="K11" s="13">
        <f>IF(H11="","",IFERROR(INDEX(IF(G11="Individual/HUF",Rates!$I$5:$I$26,IF(G11="Company",Rates!$J$5:$J$26,Rates!$K$5:$K$26)),MATCH(H11,Rates!$A$5:$A$26,0)),""))</f>
        <v/>
      </c>
      <c r="L11" s="14" t="n"/>
      <c r="M11" s="13">
        <f>IF(H11="","",IF(L11&lt;&gt;"",IF(E11="Format OK",L11,MAX(L11,INDEX(Rates!$L$5:$L$26,MATCH(H11,Rates!$A$5:$A$26,0)))),IF(K11="","rate?",IF(E11="Format OK",K11,MAX(K11,INDEX(Rates!$L$5:$L$26,MATCH(H11,Rates!$A$5:$A$26,0)))))))</f>
        <v/>
      </c>
      <c r="N11" s="15">
        <f>IF(OR(H11="",NOT(ISNUMBER(M11))),0,IF(AND(LEFT(P11,5)="Below",L11=""),0,ROUND(J11*M11,0)))</f>
        <v/>
      </c>
      <c r="O11" s="15">
        <f>IF(H11="","",SUMIFS($J$5:$J$504,$C$5:$C$504,C11,$H$5:$H$504,H11,$B$5:$B$504,"&lt;="&amp;B11,$B$5:$B$504,"&gt;="&amp;Settings!$B$5))</f>
        <v/>
      </c>
      <c r="P11" s="9">
        <f>IF(H11="","",IFERROR(IF(AND(INDEX(Rates!$F$5:$F$26,MATCH(H11,Rates!$A$5:$A$26,0))=0,INDEX(Rates!$G$5:$G$26,MATCH(H11,Rates!$A$5:$A$26,0))=0),"Deduct (no threshold)",IF(OR(AND(INDEX(Rates!$F$5:$F$26,MATCH(H11,Rates!$A$5:$A$26,0))&gt;0,J11&gt;INDEX(Rates!$F$5:$F$26,MATCH(H11,Rates!$A$5:$A$26,0))),AND(INDEX(Rates!$G$5:$G$26,MATCH(H11,Rates!$A$5:$A$26,0))&gt;0,O11&gt;INDEX(Rates!$G$5:$G$26,MATCH(H11,Rates!$A$5:$A$26,0)))),"Deduct","Below threshold: check")),"?"))</f>
        <v/>
      </c>
      <c r="Q11" s="10" t="n"/>
      <c r="R11" s="16">
        <f>IF(OR(B11="",Q11=""),0,IF(Q11&gt;B11,((YEAR(Q11)-YEAR(B11))*12+MONTH(Q11)-MONTH(B11)+1),0))</f>
        <v/>
      </c>
      <c r="S11" s="15">
        <f>ROUND(N11*Settings!$B$8*R11,0)</f>
        <v/>
      </c>
      <c r="T11" s="17">
        <f>IF(B11="","",IF(MONTH(IF(Q11="",B11,Q11))=3,DATE(YEAR(IF(Q11="",B11,Q11)),4,30),DATE(YEAR(IF(Q11="",B11,Q11)),MONTH(IF(Q11="",B11,Q11))+1,7)))</f>
        <v/>
      </c>
      <c r="U11" s="10" t="n"/>
      <c r="V11" s="11" t="n"/>
      <c r="W11" s="16">
        <f>IF(OR(B11="",N11=0),0,IF(U11="",IF(Settings!$B$4&gt;T11,((YEAR(Settings!$B$4)-YEAR(IF(Q11="",B11,Q11)))*12+MONTH(Settings!$B$4)-MONTH(IF(Q11="",B11,Q11))+1),0),IF(U11&gt;T11,((YEAR(U11)-YEAR(IF(Q11="",B11,Q11)))*12+MONTH(U11)-MONTH(IF(Q11="",B11,Q11))+1),0)))</f>
        <v/>
      </c>
      <c r="X11" s="15">
        <f>ROUND(N11*Settings!$B$9*W11,0)</f>
        <v/>
      </c>
      <c r="Y11" s="15">
        <f>S11+X11</f>
        <v/>
      </c>
      <c r="Z11" s="18">
        <f>IF(B11="","",DATE(YEAR(IF(Q11="",B11,Q11)),MONTH(IF(Q11="",B11,Q11)),1))</f>
        <v/>
      </c>
      <c r="AA11" s="9">
        <f>IF(B11="","","Q"&amp;(INT(MOD(MONTH(IF(Q11="",B11,Q11))-4,12)/3)+1))</f>
        <v/>
      </c>
      <c r="AB11" s="9">
        <f>IF(H11="","",IFERROR(INDEX(Rates!$M$5:$M$26,MATCH(H11,Rates!$A$5:$A$26,0)),""))</f>
        <v/>
      </c>
    </row>
    <row r="12">
      <c r="A12" s="9">
        <f>IF(B12="","",ROW()-4)</f>
        <v/>
      </c>
      <c r="B12" s="10" t="n"/>
      <c r="C12" s="11" t="n"/>
      <c r="D12" s="11" t="n"/>
      <c r="E12" s="9">
        <f>IF(B12="","",IF(D12="","No PAN",IF(AND(LEN(D12)=10,ISERROR(VALUE(LEFT(D12,1))),ISERROR(VALUE(MID(D12,5,1))),ISNUMBER(VALUE(MID(D12,6,4))),ISERROR(VALUE(RIGHT(D12,1)))),"Format OK","Check PAN")))</f>
        <v/>
      </c>
      <c r="F12" s="11" t="n"/>
      <c r="G12" s="9">
        <f>IF(B12="","",IF(F12&lt;&gt;"",F12,IF(E12&lt;&gt;"Format OK","Others",IF(OR(MID(D12,4,1)="P",MID(D12,4,1)="H"),"Individual/HUF",IF(MID(D12,4,1)="C","Company","Others")))))</f>
        <v/>
      </c>
      <c r="H12" s="11" t="n"/>
      <c r="I12" s="9">
        <f>IF(H12="","",IFERROR(INDEX(IF(G12="Individual/HUF",Rates!$C$5:$C$26,IF(G12="Company",Rates!$D$5:$D$26,Rates!$E$5:$E$26)),MATCH(H12,Rates!$A$5:$A$26,0)),"?"))</f>
        <v/>
      </c>
      <c r="J12" s="12" t="n"/>
      <c r="K12" s="13">
        <f>IF(H12="","",IFERROR(INDEX(IF(G12="Individual/HUF",Rates!$I$5:$I$26,IF(G12="Company",Rates!$J$5:$J$26,Rates!$K$5:$K$26)),MATCH(H12,Rates!$A$5:$A$26,0)),""))</f>
        <v/>
      </c>
      <c r="L12" s="14" t="n"/>
      <c r="M12" s="13">
        <f>IF(H12="","",IF(L12&lt;&gt;"",IF(E12="Format OK",L12,MAX(L12,INDEX(Rates!$L$5:$L$26,MATCH(H12,Rates!$A$5:$A$26,0)))),IF(K12="","rate?",IF(E12="Format OK",K12,MAX(K12,INDEX(Rates!$L$5:$L$26,MATCH(H12,Rates!$A$5:$A$26,0)))))))</f>
        <v/>
      </c>
      <c r="N12" s="15">
        <f>IF(OR(H12="",NOT(ISNUMBER(M12))),0,IF(AND(LEFT(P12,5)="Below",L12=""),0,ROUND(J12*M12,0)))</f>
        <v/>
      </c>
      <c r="O12" s="15">
        <f>IF(H12="","",SUMIFS($J$5:$J$504,$C$5:$C$504,C12,$H$5:$H$504,H12,$B$5:$B$504,"&lt;="&amp;B12,$B$5:$B$504,"&gt;="&amp;Settings!$B$5))</f>
        <v/>
      </c>
      <c r="P12" s="9">
        <f>IF(H12="","",IFERROR(IF(AND(INDEX(Rates!$F$5:$F$26,MATCH(H12,Rates!$A$5:$A$26,0))=0,INDEX(Rates!$G$5:$G$26,MATCH(H12,Rates!$A$5:$A$26,0))=0),"Deduct (no threshold)",IF(OR(AND(INDEX(Rates!$F$5:$F$26,MATCH(H12,Rates!$A$5:$A$26,0))&gt;0,J12&gt;INDEX(Rates!$F$5:$F$26,MATCH(H12,Rates!$A$5:$A$26,0))),AND(INDEX(Rates!$G$5:$G$26,MATCH(H12,Rates!$A$5:$A$26,0))&gt;0,O12&gt;INDEX(Rates!$G$5:$G$26,MATCH(H12,Rates!$A$5:$A$26,0)))),"Deduct","Below threshold: check")),"?"))</f>
        <v/>
      </c>
      <c r="Q12" s="10" t="n"/>
      <c r="R12" s="16">
        <f>IF(OR(B12="",Q12=""),0,IF(Q12&gt;B12,((YEAR(Q12)-YEAR(B12))*12+MONTH(Q12)-MONTH(B12)+1),0))</f>
        <v/>
      </c>
      <c r="S12" s="15">
        <f>ROUND(N12*Settings!$B$8*R12,0)</f>
        <v/>
      </c>
      <c r="T12" s="17">
        <f>IF(B12="","",IF(MONTH(IF(Q12="",B12,Q12))=3,DATE(YEAR(IF(Q12="",B12,Q12)),4,30),DATE(YEAR(IF(Q12="",B12,Q12)),MONTH(IF(Q12="",B12,Q12))+1,7)))</f>
        <v/>
      </c>
      <c r="U12" s="10" t="n"/>
      <c r="V12" s="11" t="n"/>
      <c r="W12" s="16">
        <f>IF(OR(B12="",N12=0),0,IF(U12="",IF(Settings!$B$4&gt;T12,((YEAR(Settings!$B$4)-YEAR(IF(Q12="",B12,Q12)))*12+MONTH(Settings!$B$4)-MONTH(IF(Q12="",B12,Q12))+1),0),IF(U12&gt;T12,((YEAR(U12)-YEAR(IF(Q12="",B12,Q12)))*12+MONTH(U12)-MONTH(IF(Q12="",B12,Q12))+1),0)))</f>
        <v/>
      </c>
      <c r="X12" s="15">
        <f>ROUND(N12*Settings!$B$9*W12,0)</f>
        <v/>
      </c>
      <c r="Y12" s="15">
        <f>S12+X12</f>
        <v/>
      </c>
      <c r="Z12" s="18">
        <f>IF(B12="","",DATE(YEAR(IF(Q12="",B12,Q12)),MONTH(IF(Q12="",B12,Q12)),1))</f>
        <v/>
      </c>
      <c r="AA12" s="9">
        <f>IF(B12="","","Q"&amp;(INT(MOD(MONTH(IF(Q12="",B12,Q12))-4,12)/3)+1))</f>
        <v/>
      </c>
      <c r="AB12" s="9">
        <f>IF(H12="","",IFERROR(INDEX(Rates!$M$5:$M$26,MATCH(H12,Rates!$A$5:$A$26,0)),""))</f>
        <v/>
      </c>
    </row>
    <row r="13">
      <c r="A13" s="9">
        <f>IF(B13="","",ROW()-4)</f>
        <v/>
      </c>
      <c r="B13" s="10" t="n"/>
      <c r="C13" s="11" t="n"/>
      <c r="D13" s="11" t="n"/>
      <c r="E13" s="9">
        <f>IF(B13="","",IF(D13="","No PAN",IF(AND(LEN(D13)=10,ISERROR(VALUE(LEFT(D13,1))),ISERROR(VALUE(MID(D13,5,1))),ISNUMBER(VALUE(MID(D13,6,4))),ISERROR(VALUE(RIGHT(D13,1)))),"Format OK","Check PAN")))</f>
        <v/>
      </c>
      <c r="F13" s="11" t="n"/>
      <c r="G13" s="9">
        <f>IF(B13="","",IF(F13&lt;&gt;"",F13,IF(E13&lt;&gt;"Format OK","Others",IF(OR(MID(D13,4,1)="P",MID(D13,4,1)="H"),"Individual/HUF",IF(MID(D13,4,1)="C","Company","Others")))))</f>
        <v/>
      </c>
      <c r="H13" s="11" t="n"/>
      <c r="I13" s="9">
        <f>IF(H13="","",IFERROR(INDEX(IF(G13="Individual/HUF",Rates!$C$5:$C$26,IF(G13="Company",Rates!$D$5:$D$26,Rates!$E$5:$E$26)),MATCH(H13,Rates!$A$5:$A$26,0)),"?"))</f>
        <v/>
      </c>
      <c r="J13" s="12" t="n"/>
      <c r="K13" s="13">
        <f>IF(H13="","",IFERROR(INDEX(IF(G13="Individual/HUF",Rates!$I$5:$I$26,IF(G13="Company",Rates!$J$5:$J$26,Rates!$K$5:$K$26)),MATCH(H13,Rates!$A$5:$A$26,0)),""))</f>
        <v/>
      </c>
      <c r="L13" s="14" t="n"/>
      <c r="M13" s="13">
        <f>IF(H13="","",IF(L13&lt;&gt;"",IF(E13="Format OK",L13,MAX(L13,INDEX(Rates!$L$5:$L$26,MATCH(H13,Rates!$A$5:$A$26,0)))),IF(K13="","rate?",IF(E13="Format OK",K13,MAX(K13,INDEX(Rates!$L$5:$L$26,MATCH(H13,Rates!$A$5:$A$26,0)))))))</f>
        <v/>
      </c>
      <c r="N13" s="15">
        <f>IF(OR(H13="",NOT(ISNUMBER(M13))),0,IF(AND(LEFT(P13,5)="Below",L13=""),0,ROUND(J13*M13,0)))</f>
        <v/>
      </c>
      <c r="O13" s="15">
        <f>IF(H13="","",SUMIFS($J$5:$J$504,$C$5:$C$504,C13,$H$5:$H$504,H13,$B$5:$B$504,"&lt;="&amp;B13,$B$5:$B$504,"&gt;="&amp;Settings!$B$5))</f>
        <v/>
      </c>
      <c r="P13" s="9">
        <f>IF(H13="","",IFERROR(IF(AND(INDEX(Rates!$F$5:$F$26,MATCH(H13,Rates!$A$5:$A$26,0))=0,INDEX(Rates!$G$5:$G$26,MATCH(H13,Rates!$A$5:$A$26,0))=0),"Deduct (no threshold)",IF(OR(AND(INDEX(Rates!$F$5:$F$26,MATCH(H13,Rates!$A$5:$A$26,0))&gt;0,J13&gt;INDEX(Rates!$F$5:$F$26,MATCH(H13,Rates!$A$5:$A$26,0))),AND(INDEX(Rates!$G$5:$G$26,MATCH(H13,Rates!$A$5:$A$26,0))&gt;0,O13&gt;INDEX(Rates!$G$5:$G$26,MATCH(H13,Rates!$A$5:$A$26,0)))),"Deduct","Below threshold: check")),"?"))</f>
        <v/>
      </c>
      <c r="Q13" s="10" t="n"/>
      <c r="R13" s="16">
        <f>IF(OR(B13="",Q13=""),0,IF(Q13&gt;B13,((YEAR(Q13)-YEAR(B13))*12+MONTH(Q13)-MONTH(B13)+1),0))</f>
        <v/>
      </c>
      <c r="S13" s="15">
        <f>ROUND(N13*Settings!$B$8*R13,0)</f>
        <v/>
      </c>
      <c r="T13" s="17">
        <f>IF(B13="","",IF(MONTH(IF(Q13="",B13,Q13))=3,DATE(YEAR(IF(Q13="",B13,Q13)),4,30),DATE(YEAR(IF(Q13="",B13,Q13)),MONTH(IF(Q13="",B13,Q13))+1,7)))</f>
        <v/>
      </c>
      <c r="U13" s="10" t="n"/>
      <c r="V13" s="11" t="n"/>
      <c r="W13" s="16">
        <f>IF(OR(B13="",N13=0),0,IF(U13="",IF(Settings!$B$4&gt;T13,((YEAR(Settings!$B$4)-YEAR(IF(Q13="",B13,Q13)))*12+MONTH(Settings!$B$4)-MONTH(IF(Q13="",B13,Q13))+1),0),IF(U13&gt;T13,((YEAR(U13)-YEAR(IF(Q13="",B13,Q13)))*12+MONTH(U13)-MONTH(IF(Q13="",B13,Q13))+1),0)))</f>
        <v/>
      </c>
      <c r="X13" s="15">
        <f>ROUND(N13*Settings!$B$9*W13,0)</f>
        <v/>
      </c>
      <c r="Y13" s="15">
        <f>S13+X13</f>
        <v/>
      </c>
      <c r="Z13" s="18">
        <f>IF(B13="","",DATE(YEAR(IF(Q13="",B13,Q13)),MONTH(IF(Q13="",B13,Q13)),1))</f>
        <v/>
      </c>
      <c r="AA13" s="9">
        <f>IF(B13="","","Q"&amp;(INT(MOD(MONTH(IF(Q13="",B13,Q13))-4,12)/3)+1))</f>
        <v/>
      </c>
      <c r="AB13" s="9">
        <f>IF(H13="","",IFERROR(INDEX(Rates!$M$5:$M$26,MATCH(H13,Rates!$A$5:$A$26,0)),""))</f>
        <v/>
      </c>
    </row>
    <row r="14">
      <c r="A14" s="9">
        <f>IF(B14="","",ROW()-4)</f>
        <v/>
      </c>
      <c r="B14" s="10" t="n"/>
      <c r="C14" s="11" t="n"/>
      <c r="D14" s="11" t="n"/>
      <c r="E14" s="9">
        <f>IF(B14="","",IF(D14="","No PAN",IF(AND(LEN(D14)=10,ISERROR(VALUE(LEFT(D14,1))),ISERROR(VALUE(MID(D14,5,1))),ISNUMBER(VALUE(MID(D14,6,4))),ISERROR(VALUE(RIGHT(D14,1)))),"Format OK","Check PAN")))</f>
        <v/>
      </c>
      <c r="F14" s="11" t="n"/>
      <c r="G14" s="9">
        <f>IF(B14="","",IF(F14&lt;&gt;"",F14,IF(E14&lt;&gt;"Format OK","Others",IF(OR(MID(D14,4,1)="P",MID(D14,4,1)="H"),"Individual/HUF",IF(MID(D14,4,1)="C","Company","Others")))))</f>
        <v/>
      </c>
      <c r="H14" s="11" t="n"/>
      <c r="I14" s="9">
        <f>IF(H14="","",IFERROR(INDEX(IF(G14="Individual/HUF",Rates!$C$5:$C$26,IF(G14="Company",Rates!$D$5:$D$26,Rates!$E$5:$E$26)),MATCH(H14,Rates!$A$5:$A$26,0)),"?"))</f>
        <v/>
      </c>
      <c r="J14" s="12" t="n"/>
      <c r="K14" s="13">
        <f>IF(H14="","",IFERROR(INDEX(IF(G14="Individual/HUF",Rates!$I$5:$I$26,IF(G14="Company",Rates!$J$5:$J$26,Rates!$K$5:$K$26)),MATCH(H14,Rates!$A$5:$A$26,0)),""))</f>
        <v/>
      </c>
      <c r="L14" s="14" t="n"/>
      <c r="M14" s="13">
        <f>IF(H14="","",IF(L14&lt;&gt;"",IF(E14="Format OK",L14,MAX(L14,INDEX(Rates!$L$5:$L$26,MATCH(H14,Rates!$A$5:$A$26,0)))),IF(K14="","rate?",IF(E14="Format OK",K14,MAX(K14,INDEX(Rates!$L$5:$L$26,MATCH(H14,Rates!$A$5:$A$26,0)))))))</f>
        <v/>
      </c>
      <c r="N14" s="15">
        <f>IF(OR(H14="",NOT(ISNUMBER(M14))),0,IF(AND(LEFT(P14,5)="Below",L14=""),0,ROUND(J14*M14,0)))</f>
        <v/>
      </c>
      <c r="O14" s="15">
        <f>IF(H14="","",SUMIFS($J$5:$J$504,$C$5:$C$504,C14,$H$5:$H$504,H14,$B$5:$B$504,"&lt;="&amp;B14,$B$5:$B$504,"&gt;="&amp;Settings!$B$5))</f>
        <v/>
      </c>
      <c r="P14" s="9">
        <f>IF(H14="","",IFERROR(IF(AND(INDEX(Rates!$F$5:$F$26,MATCH(H14,Rates!$A$5:$A$26,0))=0,INDEX(Rates!$G$5:$G$26,MATCH(H14,Rates!$A$5:$A$26,0))=0),"Deduct (no threshold)",IF(OR(AND(INDEX(Rates!$F$5:$F$26,MATCH(H14,Rates!$A$5:$A$26,0))&gt;0,J14&gt;INDEX(Rates!$F$5:$F$26,MATCH(H14,Rates!$A$5:$A$26,0))),AND(INDEX(Rates!$G$5:$G$26,MATCH(H14,Rates!$A$5:$A$26,0))&gt;0,O14&gt;INDEX(Rates!$G$5:$G$26,MATCH(H14,Rates!$A$5:$A$26,0)))),"Deduct","Below threshold: check")),"?"))</f>
        <v/>
      </c>
      <c r="Q14" s="10" t="n"/>
      <c r="R14" s="16">
        <f>IF(OR(B14="",Q14=""),0,IF(Q14&gt;B14,((YEAR(Q14)-YEAR(B14))*12+MONTH(Q14)-MONTH(B14)+1),0))</f>
        <v/>
      </c>
      <c r="S14" s="15">
        <f>ROUND(N14*Settings!$B$8*R14,0)</f>
        <v/>
      </c>
      <c r="T14" s="17">
        <f>IF(B14="","",IF(MONTH(IF(Q14="",B14,Q14))=3,DATE(YEAR(IF(Q14="",B14,Q14)),4,30),DATE(YEAR(IF(Q14="",B14,Q14)),MONTH(IF(Q14="",B14,Q14))+1,7)))</f>
        <v/>
      </c>
      <c r="U14" s="10" t="n"/>
      <c r="V14" s="11" t="n"/>
      <c r="W14" s="16">
        <f>IF(OR(B14="",N14=0),0,IF(U14="",IF(Settings!$B$4&gt;T14,((YEAR(Settings!$B$4)-YEAR(IF(Q14="",B14,Q14)))*12+MONTH(Settings!$B$4)-MONTH(IF(Q14="",B14,Q14))+1),0),IF(U14&gt;T14,((YEAR(U14)-YEAR(IF(Q14="",B14,Q14)))*12+MONTH(U14)-MONTH(IF(Q14="",B14,Q14))+1),0)))</f>
        <v/>
      </c>
      <c r="X14" s="15">
        <f>ROUND(N14*Settings!$B$9*W14,0)</f>
        <v/>
      </c>
      <c r="Y14" s="15">
        <f>S14+X14</f>
        <v/>
      </c>
      <c r="Z14" s="18">
        <f>IF(B14="","",DATE(YEAR(IF(Q14="",B14,Q14)),MONTH(IF(Q14="",B14,Q14)),1))</f>
        <v/>
      </c>
      <c r="AA14" s="9">
        <f>IF(B14="","","Q"&amp;(INT(MOD(MONTH(IF(Q14="",B14,Q14))-4,12)/3)+1))</f>
        <v/>
      </c>
      <c r="AB14" s="9">
        <f>IF(H14="","",IFERROR(INDEX(Rates!$M$5:$M$26,MATCH(H14,Rates!$A$5:$A$26,0)),""))</f>
        <v/>
      </c>
    </row>
    <row r="15">
      <c r="A15" s="9">
        <f>IF(B15="","",ROW()-4)</f>
        <v/>
      </c>
      <c r="B15" s="10" t="n"/>
      <c r="C15" s="11" t="n"/>
      <c r="D15" s="11" t="n"/>
      <c r="E15" s="9">
        <f>IF(B15="","",IF(D15="","No PAN",IF(AND(LEN(D15)=10,ISERROR(VALUE(LEFT(D15,1))),ISERROR(VALUE(MID(D15,5,1))),ISNUMBER(VALUE(MID(D15,6,4))),ISERROR(VALUE(RIGHT(D15,1)))),"Format OK","Check PAN")))</f>
        <v/>
      </c>
      <c r="F15" s="11" t="n"/>
      <c r="G15" s="9">
        <f>IF(B15="","",IF(F15&lt;&gt;"",F15,IF(E15&lt;&gt;"Format OK","Others",IF(OR(MID(D15,4,1)="P",MID(D15,4,1)="H"),"Individual/HUF",IF(MID(D15,4,1)="C","Company","Others")))))</f>
        <v/>
      </c>
      <c r="H15" s="11" t="n"/>
      <c r="I15" s="9">
        <f>IF(H15="","",IFERROR(INDEX(IF(G15="Individual/HUF",Rates!$C$5:$C$26,IF(G15="Company",Rates!$D$5:$D$26,Rates!$E$5:$E$26)),MATCH(H15,Rates!$A$5:$A$26,0)),"?"))</f>
        <v/>
      </c>
      <c r="J15" s="12" t="n"/>
      <c r="K15" s="13">
        <f>IF(H15="","",IFERROR(INDEX(IF(G15="Individual/HUF",Rates!$I$5:$I$26,IF(G15="Company",Rates!$J$5:$J$26,Rates!$K$5:$K$26)),MATCH(H15,Rates!$A$5:$A$26,0)),""))</f>
        <v/>
      </c>
      <c r="L15" s="14" t="n"/>
      <c r="M15" s="13">
        <f>IF(H15="","",IF(L15&lt;&gt;"",IF(E15="Format OK",L15,MAX(L15,INDEX(Rates!$L$5:$L$26,MATCH(H15,Rates!$A$5:$A$26,0)))),IF(K15="","rate?",IF(E15="Format OK",K15,MAX(K15,INDEX(Rates!$L$5:$L$26,MATCH(H15,Rates!$A$5:$A$26,0)))))))</f>
        <v/>
      </c>
      <c r="N15" s="15">
        <f>IF(OR(H15="",NOT(ISNUMBER(M15))),0,IF(AND(LEFT(P15,5)="Below",L15=""),0,ROUND(J15*M15,0)))</f>
        <v/>
      </c>
      <c r="O15" s="15">
        <f>IF(H15="","",SUMIFS($J$5:$J$504,$C$5:$C$504,C15,$H$5:$H$504,H15,$B$5:$B$504,"&lt;="&amp;B15,$B$5:$B$504,"&gt;="&amp;Settings!$B$5))</f>
        <v/>
      </c>
      <c r="P15" s="9">
        <f>IF(H15="","",IFERROR(IF(AND(INDEX(Rates!$F$5:$F$26,MATCH(H15,Rates!$A$5:$A$26,0))=0,INDEX(Rates!$G$5:$G$26,MATCH(H15,Rates!$A$5:$A$26,0))=0),"Deduct (no threshold)",IF(OR(AND(INDEX(Rates!$F$5:$F$26,MATCH(H15,Rates!$A$5:$A$26,0))&gt;0,J15&gt;INDEX(Rates!$F$5:$F$26,MATCH(H15,Rates!$A$5:$A$26,0))),AND(INDEX(Rates!$G$5:$G$26,MATCH(H15,Rates!$A$5:$A$26,0))&gt;0,O15&gt;INDEX(Rates!$G$5:$G$26,MATCH(H15,Rates!$A$5:$A$26,0)))),"Deduct","Below threshold: check")),"?"))</f>
        <v/>
      </c>
      <c r="Q15" s="10" t="n"/>
      <c r="R15" s="16">
        <f>IF(OR(B15="",Q15=""),0,IF(Q15&gt;B15,((YEAR(Q15)-YEAR(B15))*12+MONTH(Q15)-MONTH(B15)+1),0))</f>
        <v/>
      </c>
      <c r="S15" s="15">
        <f>ROUND(N15*Settings!$B$8*R15,0)</f>
        <v/>
      </c>
      <c r="T15" s="17">
        <f>IF(B15="","",IF(MONTH(IF(Q15="",B15,Q15))=3,DATE(YEAR(IF(Q15="",B15,Q15)),4,30),DATE(YEAR(IF(Q15="",B15,Q15)),MONTH(IF(Q15="",B15,Q15))+1,7)))</f>
        <v/>
      </c>
      <c r="U15" s="10" t="n"/>
      <c r="V15" s="11" t="n"/>
      <c r="W15" s="16">
        <f>IF(OR(B15="",N15=0),0,IF(U15="",IF(Settings!$B$4&gt;T15,((YEAR(Settings!$B$4)-YEAR(IF(Q15="",B15,Q15)))*12+MONTH(Settings!$B$4)-MONTH(IF(Q15="",B15,Q15))+1),0),IF(U15&gt;T15,((YEAR(U15)-YEAR(IF(Q15="",B15,Q15)))*12+MONTH(U15)-MONTH(IF(Q15="",B15,Q15))+1),0)))</f>
        <v/>
      </c>
      <c r="X15" s="15">
        <f>ROUND(N15*Settings!$B$9*W15,0)</f>
        <v/>
      </c>
      <c r="Y15" s="15">
        <f>S15+X15</f>
        <v/>
      </c>
      <c r="Z15" s="18">
        <f>IF(B15="","",DATE(YEAR(IF(Q15="",B15,Q15)),MONTH(IF(Q15="",B15,Q15)),1))</f>
        <v/>
      </c>
      <c r="AA15" s="9">
        <f>IF(B15="","","Q"&amp;(INT(MOD(MONTH(IF(Q15="",B15,Q15))-4,12)/3)+1))</f>
        <v/>
      </c>
      <c r="AB15" s="9">
        <f>IF(H15="","",IFERROR(INDEX(Rates!$M$5:$M$26,MATCH(H15,Rates!$A$5:$A$26,0)),""))</f>
        <v/>
      </c>
    </row>
    <row r="16">
      <c r="A16" s="9">
        <f>IF(B16="","",ROW()-4)</f>
        <v/>
      </c>
      <c r="B16" s="10" t="n"/>
      <c r="C16" s="11" t="n"/>
      <c r="D16" s="11" t="n"/>
      <c r="E16" s="9">
        <f>IF(B16="","",IF(D16="","No PAN",IF(AND(LEN(D16)=10,ISERROR(VALUE(LEFT(D16,1))),ISERROR(VALUE(MID(D16,5,1))),ISNUMBER(VALUE(MID(D16,6,4))),ISERROR(VALUE(RIGHT(D16,1)))),"Format OK","Check PAN")))</f>
        <v/>
      </c>
      <c r="F16" s="11" t="n"/>
      <c r="G16" s="9">
        <f>IF(B16="","",IF(F16&lt;&gt;"",F16,IF(E16&lt;&gt;"Format OK","Others",IF(OR(MID(D16,4,1)="P",MID(D16,4,1)="H"),"Individual/HUF",IF(MID(D16,4,1)="C","Company","Others")))))</f>
        <v/>
      </c>
      <c r="H16" s="11" t="n"/>
      <c r="I16" s="9">
        <f>IF(H16="","",IFERROR(INDEX(IF(G16="Individual/HUF",Rates!$C$5:$C$26,IF(G16="Company",Rates!$D$5:$D$26,Rates!$E$5:$E$26)),MATCH(H16,Rates!$A$5:$A$26,0)),"?"))</f>
        <v/>
      </c>
      <c r="J16" s="12" t="n"/>
      <c r="K16" s="13">
        <f>IF(H16="","",IFERROR(INDEX(IF(G16="Individual/HUF",Rates!$I$5:$I$26,IF(G16="Company",Rates!$J$5:$J$26,Rates!$K$5:$K$26)),MATCH(H16,Rates!$A$5:$A$26,0)),""))</f>
        <v/>
      </c>
      <c r="L16" s="14" t="n"/>
      <c r="M16" s="13">
        <f>IF(H16="","",IF(L16&lt;&gt;"",IF(E16="Format OK",L16,MAX(L16,INDEX(Rates!$L$5:$L$26,MATCH(H16,Rates!$A$5:$A$26,0)))),IF(K16="","rate?",IF(E16="Format OK",K16,MAX(K16,INDEX(Rates!$L$5:$L$26,MATCH(H16,Rates!$A$5:$A$26,0)))))))</f>
        <v/>
      </c>
      <c r="N16" s="15">
        <f>IF(OR(H16="",NOT(ISNUMBER(M16))),0,IF(AND(LEFT(P16,5)="Below",L16=""),0,ROUND(J16*M16,0)))</f>
        <v/>
      </c>
      <c r="O16" s="15">
        <f>IF(H16="","",SUMIFS($J$5:$J$504,$C$5:$C$504,C16,$H$5:$H$504,H16,$B$5:$B$504,"&lt;="&amp;B16,$B$5:$B$504,"&gt;="&amp;Settings!$B$5))</f>
        <v/>
      </c>
      <c r="P16" s="9">
        <f>IF(H16="","",IFERROR(IF(AND(INDEX(Rates!$F$5:$F$26,MATCH(H16,Rates!$A$5:$A$26,0))=0,INDEX(Rates!$G$5:$G$26,MATCH(H16,Rates!$A$5:$A$26,0))=0),"Deduct (no threshold)",IF(OR(AND(INDEX(Rates!$F$5:$F$26,MATCH(H16,Rates!$A$5:$A$26,0))&gt;0,J16&gt;INDEX(Rates!$F$5:$F$26,MATCH(H16,Rates!$A$5:$A$26,0))),AND(INDEX(Rates!$G$5:$G$26,MATCH(H16,Rates!$A$5:$A$26,0))&gt;0,O16&gt;INDEX(Rates!$G$5:$G$26,MATCH(H16,Rates!$A$5:$A$26,0)))),"Deduct","Below threshold: check")),"?"))</f>
        <v/>
      </c>
      <c r="Q16" s="10" t="n"/>
      <c r="R16" s="16">
        <f>IF(OR(B16="",Q16=""),0,IF(Q16&gt;B16,((YEAR(Q16)-YEAR(B16))*12+MONTH(Q16)-MONTH(B16)+1),0))</f>
        <v/>
      </c>
      <c r="S16" s="15">
        <f>ROUND(N16*Settings!$B$8*R16,0)</f>
        <v/>
      </c>
      <c r="T16" s="17">
        <f>IF(B16="","",IF(MONTH(IF(Q16="",B16,Q16))=3,DATE(YEAR(IF(Q16="",B16,Q16)),4,30),DATE(YEAR(IF(Q16="",B16,Q16)),MONTH(IF(Q16="",B16,Q16))+1,7)))</f>
        <v/>
      </c>
      <c r="U16" s="10" t="n"/>
      <c r="V16" s="11" t="n"/>
      <c r="W16" s="16">
        <f>IF(OR(B16="",N16=0),0,IF(U16="",IF(Settings!$B$4&gt;T16,((YEAR(Settings!$B$4)-YEAR(IF(Q16="",B16,Q16)))*12+MONTH(Settings!$B$4)-MONTH(IF(Q16="",B16,Q16))+1),0),IF(U16&gt;T16,((YEAR(U16)-YEAR(IF(Q16="",B16,Q16)))*12+MONTH(U16)-MONTH(IF(Q16="",B16,Q16))+1),0)))</f>
        <v/>
      </c>
      <c r="X16" s="15">
        <f>ROUND(N16*Settings!$B$9*W16,0)</f>
        <v/>
      </c>
      <c r="Y16" s="15">
        <f>S16+X16</f>
        <v/>
      </c>
      <c r="Z16" s="18">
        <f>IF(B16="","",DATE(YEAR(IF(Q16="",B16,Q16)),MONTH(IF(Q16="",B16,Q16)),1))</f>
        <v/>
      </c>
      <c r="AA16" s="9">
        <f>IF(B16="","","Q"&amp;(INT(MOD(MONTH(IF(Q16="",B16,Q16))-4,12)/3)+1))</f>
        <v/>
      </c>
      <c r="AB16" s="9">
        <f>IF(H16="","",IFERROR(INDEX(Rates!$M$5:$M$26,MATCH(H16,Rates!$A$5:$A$26,0)),""))</f>
        <v/>
      </c>
    </row>
    <row r="17">
      <c r="A17" s="9">
        <f>IF(B17="","",ROW()-4)</f>
        <v/>
      </c>
      <c r="B17" s="10" t="n"/>
      <c r="C17" s="11" t="n"/>
      <c r="D17" s="11" t="n"/>
      <c r="E17" s="9">
        <f>IF(B17="","",IF(D17="","No PAN",IF(AND(LEN(D17)=10,ISERROR(VALUE(LEFT(D17,1))),ISERROR(VALUE(MID(D17,5,1))),ISNUMBER(VALUE(MID(D17,6,4))),ISERROR(VALUE(RIGHT(D17,1)))),"Format OK","Check PAN")))</f>
        <v/>
      </c>
      <c r="F17" s="11" t="n"/>
      <c r="G17" s="9">
        <f>IF(B17="","",IF(F17&lt;&gt;"",F17,IF(E17&lt;&gt;"Format OK","Others",IF(OR(MID(D17,4,1)="P",MID(D17,4,1)="H"),"Individual/HUF",IF(MID(D17,4,1)="C","Company","Others")))))</f>
        <v/>
      </c>
      <c r="H17" s="11" t="n"/>
      <c r="I17" s="9">
        <f>IF(H17="","",IFERROR(INDEX(IF(G17="Individual/HUF",Rates!$C$5:$C$26,IF(G17="Company",Rates!$D$5:$D$26,Rates!$E$5:$E$26)),MATCH(H17,Rates!$A$5:$A$26,0)),"?"))</f>
        <v/>
      </c>
      <c r="J17" s="12" t="n"/>
      <c r="K17" s="13">
        <f>IF(H17="","",IFERROR(INDEX(IF(G17="Individual/HUF",Rates!$I$5:$I$26,IF(G17="Company",Rates!$J$5:$J$26,Rates!$K$5:$K$26)),MATCH(H17,Rates!$A$5:$A$26,0)),""))</f>
        <v/>
      </c>
      <c r="L17" s="14" t="n"/>
      <c r="M17" s="13">
        <f>IF(H17="","",IF(L17&lt;&gt;"",IF(E17="Format OK",L17,MAX(L17,INDEX(Rates!$L$5:$L$26,MATCH(H17,Rates!$A$5:$A$26,0)))),IF(K17="","rate?",IF(E17="Format OK",K17,MAX(K17,INDEX(Rates!$L$5:$L$26,MATCH(H17,Rates!$A$5:$A$26,0)))))))</f>
        <v/>
      </c>
      <c r="N17" s="15">
        <f>IF(OR(H17="",NOT(ISNUMBER(M17))),0,IF(AND(LEFT(P17,5)="Below",L17=""),0,ROUND(J17*M17,0)))</f>
        <v/>
      </c>
      <c r="O17" s="15">
        <f>IF(H17="","",SUMIFS($J$5:$J$504,$C$5:$C$504,C17,$H$5:$H$504,H17,$B$5:$B$504,"&lt;="&amp;B17,$B$5:$B$504,"&gt;="&amp;Settings!$B$5))</f>
        <v/>
      </c>
      <c r="P17" s="9">
        <f>IF(H17="","",IFERROR(IF(AND(INDEX(Rates!$F$5:$F$26,MATCH(H17,Rates!$A$5:$A$26,0))=0,INDEX(Rates!$G$5:$G$26,MATCH(H17,Rates!$A$5:$A$26,0))=0),"Deduct (no threshold)",IF(OR(AND(INDEX(Rates!$F$5:$F$26,MATCH(H17,Rates!$A$5:$A$26,0))&gt;0,J17&gt;INDEX(Rates!$F$5:$F$26,MATCH(H17,Rates!$A$5:$A$26,0))),AND(INDEX(Rates!$G$5:$G$26,MATCH(H17,Rates!$A$5:$A$26,0))&gt;0,O17&gt;INDEX(Rates!$G$5:$G$26,MATCH(H17,Rates!$A$5:$A$26,0)))),"Deduct","Below threshold: check")),"?"))</f>
        <v/>
      </c>
      <c r="Q17" s="10" t="n"/>
      <c r="R17" s="16">
        <f>IF(OR(B17="",Q17=""),0,IF(Q17&gt;B17,((YEAR(Q17)-YEAR(B17))*12+MONTH(Q17)-MONTH(B17)+1),0))</f>
        <v/>
      </c>
      <c r="S17" s="15">
        <f>ROUND(N17*Settings!$B$8*R17,0)</f>
        <v/>
      </c>
      <c r="T17" s="17">
        <f>IF(B17="","",IF(MONTH(IF(Q17="",B17,Q17))=3,DATE(YEAR(IF(Q17="",B17,Q17)),4,30),DATE(YEAR(IF(Q17="",B17,Q17)),MONTH(IF(Q17="",B17,Q17))+1,7)))</f>
        <v/>
      </c>
      <c r="U17" s="10" t="n"/>
      <c r="V17" s="11" t="n"/>
      <c r="W17" s="16">
        <f>IF(OR(B17="",N17=0),0,IF(U17="",IF(Settings!$B$4&gt;T17,((YEAR(Settings!$B$4)-YEAR(IF(Q17="",B17,Q17)))*12+MONTH(Settings!$B$4)-MONTH(IF(Q17="",B17,Q17))+1),0),IF(U17&gt;T17,((YEAR(U17)-YEAR(IF(Q17="",B17,Q17)))*12+MONTH(U17)-MONTH(IF(Q17="",B17,Q17))+1),0)))</f>
        <v/>
      </c>
      <c r="X17" s="15">
        <f>ROUND(N17*Settings!$B$9*W17,0)</f>
        <v/>
      </c>
      <c r="Y17" s="15">
        <f>S17+X17</f>
        <v/>
      </c>
      <c r="Z17" s="18">
        <f>IF(B17="","",DATE(YEAR(IF(Q17="",B17,Q17)),MONTH(IF(Q17="",B17,Q17)),1))</f>
        <v/>
      </c>
      <c r="AA17" s="9">
        <f>IF(B17="","","Q"&amp;(INT(MOD(MONTH(IF(Q17="",B17,Q17))-4,12)/3)+1))</f>
        <v/>
      </c>
      <c r="AB17" s="9">
        <f>IF(H17="","",IFERROR(INDEX(Rates!$M$5:$M$26,MATCH(H17,Rates!$A$5:$A$26,0)),""))</f>
        <v/>
      </c>
    </row>
    <row r="18">
      <c r="A18" s="9">
        <f>IF(B18="","",ROW()-4)</f>
        <v/>
      </c>
      <c r="B18" s="10" t="n"/>
      <c r="C18" s="11" t="n"/>
      <c r="D18" s="11" t="n"/>
      <c r="E18" s="9">
        <f>IF(B18="","",IF(D18="","No PAN",IF(AND(LEN(D18)=10,ISERROR(VALUE(LEFT(D18,1))),ISERROR(VALUE(MID(D18,5,1))),ISNUMBER(VALUE(MID(D18,6,4))),ISERROR(VALUE(RIGHT(D18,1)))),"Format OK","Check PAN")))</f>
        <v/>
      </c>
      <c r="F18" s="11" t="n"/>
      <c r="G18" s="9">
        <f>IF(B18="","",IF(F18&lt;&gt;"",F18,IF(E18&lt;&gt;"Format OK","Others",IF(OR(MID(D18,4,1)="P",MID(D18,4,1)="H"),"Individual/HUF",IF(MID(D18,4,1)="C","Company","Others")))))</f>
        <v/>
      </c>
      <c r="H18" s="11" t="n"/>
      <c r="I18" s="9">
        <f>IF(H18="","",IFERROR(INDEX(IF(G18="Individual/HUF",Rates!$C$5:$C$26,IF(G18="Company",Rates!$D$5:$D$26,Rates!$E$5:$E$26)),MATCH(H18,Rates!$A$5:$A$26,0)),"?"))</f>
        <v/>
      </c>
      <c r="J18" s="12" t="n"/>
      <c r="K18" s="13">
        <f>IF(H18="","",IFERROR(INDEX(IF(G18="Individual/HUF",Rates!$I$5:$I$26,IF(G18="Company",Rates!$J$5:$J$26,Rates!$K$5:$K$26)),MATCH(H18,Rates!$A$5:$A$26,0)),""))</f>
        <v/>
      </c>
      <c r="L18" s="14" t="n"/>
      <c r="M18" s="13">
        <f>IF(H18="","",IF(L18&lt;&gt;"",IF(E18="Format OK",L18,MAX(L18,INDEX(Rates!$L$5:$L$26,MATCH(H18,Rates!$A$5:$A$26,0)))),IF(K18="","rate?",IF(E18="Format OK",K18,MAX(K18,INDEX(Rates!$L$5:$L$26,MATCH(H18,Rates!$A$5:$A$26,0)))))))</f>
        <v/>
      </c>
      <c r="N18" s="15">
        <f>IF(OR(H18="",NOT(ISNUMBER(M18))),0,IF(AND(LEFT(P18,5)="Below",L18=""),0,ROUND(J18*M18,0)))</f>
        <v/>
      </c>
      <c r="O18" s="15">
        <f>IF(H18="","",SUMIFS($J$5:$J$504,$C$5:$C$504,C18,$H$5:$H$504,H18,$B$5:$B$504,"&lt;="&amp;B18,$B$5:$B$504,"&gt;="&amp;Settings!$B$5))</f>
        <v/>
      </c>
      <c r="P18" s="9">
        <f>IF(H18="","",IFERROR(IF(AND(INDEX(Rates!$F$5:$F$26,MATCH(H18,Rates!$A$5:$A$26,0))=0,INDEX(Rates!$G$5:$G$26,MATCH(H18,Rates!$A$5:$A$26,0))=0),"Deduct (no threshold)",IF(OR(AND(INDEX(Rates!$F$5:$F$26,MATCH(H18,Rates!$A$5:$A$26,0))&gt;0,J18&gt;INDEX(Rates!$F$5:$F$26,MATCH(H18,Rates!$A$5:$A$26,0))),AND(INDEX(Rates!$G$5:$G$26,MATCH(H18,Rates!$A$5:$A$26,0))&gt;0,O18&gt;INDEX(Rates!$G$5:$G$26,MATCH(H18,Rates!$A$5:$A$26,0)))),"Deduct","Below threshold: check")),"?"))</f>
        <v/>
      </c>
      <c r="Q18" s="10" t="n"/>
      <c r="R18" s="16">
        <f>IF(OR(B18="",Q18=""),0,IF(Q18&gt;B18,((YEAR(Q18)-YEAR(B18))*12+MONTH(Q18)-MONTH(B18)+1),0))</f>
        <v/>
      </c>
      <c r="S18" s="15">
        <f>ROUND(N18*Settings!$B$8*R18,0)</f>
        <v/>
      </c>
      <c r="T18" s="17">
        <f>IF(B18="","",IF(MONTH(IF(Q18="",B18,Q18))=3,DATE(YEAR(IF(Q18="",B18,Q18)),4,30),DATE(YEAR(IF(Q18="",B18,Q18)),MONTH(IF(Q18="",B18,Q18))+1,7)))</f>
        <v/>
      </c>
      <c r="U18" s="10" t="n"/>
      <c r="V18" s="11" t="n"/>
      <c r="W18" s="16">
        <f>IF(OR(B18="",N18=0),0,IF(U18="",IF(Settings!$B$4&gt;T18,((YEAR(Settings!$B$4)-YEAR(IF(Q18="",B18,Q18)))*12+MONTH(Settings!$B$4)-MONTH(IF(Q18="",B18,Q18))+1),0),IF(U18&gt;T18,((YEAR(U18)-YEAR(IF(Q18="",B18,Q18)))*12+MONTH(U18)-MONTH(IF(Q18="",B18,Q18))+1),0)))</f>
        <v/>
      </c>
      <c r="X18" s="15">
        <f>ROUND(N18*Settings!$B$9*W18,0)</f>
        <v/>
      </c>
      <c r="Y18" s="15">
        <f>S18+X18</f>
        <v/>
      </c>
      <c r="Z18" s="18">
        <f>IF(B18="","",DATE(YEAR(IF(Q18="",B18,Q18)),MONTH(IF(Q18="",B18,Q18)),1))</f>
        <v/>
      </c>
      <c r="AA18" s="9">
        <f>IF(B18="","","Q"&amp;(INT(MOD(MONTH(IF(Q18="",B18,Q18))-4,12)/3)+1))</f>
        <v/>
      </c>
      <c r="AB18" s="9">
        <f>IF(H18="","",IFERROR(INDEX(Rates!$M$5:$M$26,MATCH(H18,Rates!$A$5:$A$26,0)),""))</f>
        <v/>
      </c>
    </row>
    <row r="19">
      <c r="A19" s="9">
        <f>IF(B19="","",ROW()-4)</f>
        <v/>
      </c>
      <c r="B19" s="10" t="n"/>
      <c r="C19" s="11" t="n"/>
      <c r="D19" s="11" t="n"/>
      <c r="E19" s="9">
        <f>IF(B19="","",IF(D19="","No PAN",IF(AND(LEN(D19)=10,ISERROR(VALUE(LEFT(D19,1))),ISERROR(VALUE(MID(D19,5,1))),ISNUMBER(VALUE(MID(D19,6,4))),ISERROR(VALUE(RIGHT(D19,1)))),"Format OK","Check PAN")))</f>
        <v/>
      </c>
      <c r="F19" s="11" t="n"/>
      <c r="G19" s="9">
        <f>IF(B19="","",IF(F19&lt;&gt;"",F19,IF(E19&lt;&gt;"Format OK","Others",IF(OR(MID(D19,4,1)="P",MID(D19,4,1)="H"),"Individual/HUF",IF(MID(D19,4,1)="C","Company","Others")))))</f>
        <v/>
      </c>
      <c r="H19" s="11" t="n"/>
      <c r="I19" s="9">
        <f>IF(H19="","",IFERROR(INDEX(IF(G19="Individual/HUF",Rates!$C$5:$C$26,IF(G19="Company",Rates!$D$5:$D$26,Rates!$E$5:$E$26)),MATCH(H19,Rates!$A$5:$A$26,0)),"?"))</f>
        <v/>
      </c>
      <c r="J19" s="12" t="n"/>
      <c r="K19" s="13">
        <f>IF(H19="","",IFERROR(INDEX(IF(G19="Individual/HUF",Rates!$I$5:$I$26,IF(G19="Company",Rates!$J$5:$J$26,Rates!$K$5:$K$26)),MATCH(H19,Rates!$A$5:$A$26,0)),""))</f>
        <v/>
      </c>
      <c r="L19" s="14" t="n"/>
      <c r="M19" s="13">
        <f>IF(H19="","",IF(L19&lt;&gt;"",IF(E19="Format OK",L19,MAX(L19,INDEX(Rates!$L$5:$L$26,MATCH(H19,Rates!$A$5:$A$26,0)))),IF(K19="","rate?",IF(E19="Format OK",K19,MAX(K19,INDEX(Rates!$L$5:$L$26,MATCH(H19,Rates!$A$5:$A$26,0)))))))</f>
        <v/>
      </c>
      <c r="N19" s="15">
        <f>IF(OR(H19="",NOT(ISNUMBER(M19))),0,IF(AND(LEFT(P19,5)="Below",L19=""),0,ROUND(J19*M19,0)))</f>
        <v/>
      </c>
      <c r="O19" s="15">
        <f>IF(H19="","",SUMIFS($J$5:$J$504,$C$5:$C$504,C19,$H$5:$H$504,H19,$B$5:$B$504,"&lt;="&amp;B19,$B$5:$B$504,"&gt;="&amp;Settings!$B$5))</f>
        <v/>
      </c>
      <c r="P19" s="9">
        <f>IF(H19="","",IFERROR(IF(AND(INDEX(Rates!$F$5:$F$26,MATCH(H19,Rates!$A$5:$A$26,0))=0,INDEX(Rates!$G$5:$G$26,MATCH(H19,Rates!$A$5:$A$26,0))=0),"Deduct (no threshold)",IF(OR(AND(INDEX(Rates!$F$5:$F$26,MATCH(H19,Rates!$A$5:$A$26,0))&gt;0,J19&gt;INDEX(Rates!$F$5:$F$26,MATCH(H19,Rates!$A$5:$A$26,0))),AND(INDEX(Rates!$G$5:$G$26,MATCH(H19,Rates!$A$5:$A$26,0))&gt;0,O19&gt;INDEX(Rates!$G$5:$G$26,MATCH(H19,Rates!$A$5:$A$26,0)))),"Deduct","Below threshold: check")),"?"))</f>
        <v/>
      </c>
      <c r="Q19" s="10" t="n"/>
      <c r="R19" s="16">
        <f>IF(OR(B19="",Q19=""),0,IF(Q19&gt;B19,((YEAR(Q19)-YEAR(B19))*12+MONTH(Q19)-MONTH(B19)+1),0))</f>
        <v/>
      </c>
      <c r="S19" s="15">
        <f>ROUND(N19*Settings!$B$8*R19,0)</f>
        <v/>
      </c>
      <c r="T19" s="17">
        <f>IF(B19="","",IF(MONTH(IF(Q19="",B19,Q19))=3,DATE(YEAR(IF(Q19="",B19,Q19)),4,30),DATE(YEAR(IF(Q19="",B19,Q19)),MONTH(IF(Q19="",B19,Q19))+1,7)))</f>
        <v/>
      </c>
      <c r="U19" s="10" t="n"/>
      <c r="V19" s="11" t="n"/>
      <c r="W19" s="16">
        <f>IF(OR(B19="",N19=0),0,IF(U19="",IF(Settings!$B$4&gt;T19,((YEAR(Settings!$B$4)-YEAR(IF(Q19="",B19,Q19)))*12+MONTH(Settings!$B$4)-MONTH(IF(Q19="",B19,Q19))+1),0),IF(U19&gt;T19,((YEAR(U19)-YEAR(IF(Q19="",B19,Q19)))*12+MONTH(U19)-MONTH(IF(Q19="",B19,Q19))+1),0)))</f>
        <v/>
      </c>
      <c r="X19" s="15">
        <f>ROUND(N19*Settings!$B$9*W19,0)</f>
        <v/>
      </c>
      <c r="Y19" s="15">
        <f>S19+X19</f>
        <v/>
      </c>
      <c r="Z19" s="18">
        <f>IF(B19="","",DATE(YEAR(IF(Q19="",B19,Q19)),MONTH(IF(Q19="",B19,Q19)),1))</f>
        <v/>
      </c>
      <c r="AA19" s="9">
        <f>IF(B19="","","Q"&amp;(INT(MOD(MONTH(IF(Q19="",B19,Q19))-4,12)/3)+1))</f>
        <v/>
      </c>
      <c r="AB19" s="9">
        <f>IF(H19="","",IFERROR(INDEX(Rates!$M$5:$M$26,MATCH(H19,Rates!$A$5:$A$26,0)),""))</f>
        <v/>
      </c>
    </row>
    <row r="20">
      <c r="A20" s="9">
        <f>IF(B20="","",ROW()-4)</f>
        <v/>
      </c>
      <c r="B20" s="10" t="n"/>
      <c r="C20" s="11" t="n"/>
      <c r="D20" s="11" t="n"/>
      <c r="E20" s="9">
        <f>IF(B20="","",IF(D20="","No PAN",IF(AND(LEN(D20)=10,ISERROR(VALUE(LEFT(D20,1))),ISERROR(VALUE(MID(D20,5,1))),ISNUMBER(VALUE(MID(D20,6,4))),ISERROR(VALUE(RIGHT(D20,1)))),"Format OK","Check PAN")))</f>
        <v/>
      </c>
      <c r="F20" s="11" t="n"/>
      <c r="G20" s="9">
        <f>IF(B20="","",IF(F20&lt;&gt;"",F20,IF(E20&lt;&gt;"Format OK","Others",IF(OR(MID(D20,4,1)="P",MID(D20,4,1)="H"),"Individual/HUF",IF(MID(D20,4,1)="C","Company","Others")))))</f>
        <v/>
      </c>
      <c r="H20" s="11" t="n"/>
      <c r="I20" s="9">
        <f>IF(H20="","",IFERROR(INDEX(IF(G20="Individual/HUF",Rates!$C$5:$C$26,IF(G20="Company",Rates!$D$5:$D$26,Rates!$E$5:$E$26)),MATCH(H20,Rates!$A$5:$A$26,0)),"?"))</f>
        <v/>
      </c>
      <c r="J20" s="12" t="n"/>
      <c r="K20" s="13">
        <f>IF(H20="","",IFERROR(INDEX(IF(G20="Individual/HUF",Rates!$I$5:$I$26,IF(G20="Company",Rates!$J$5:$J$26,Rates!$K$5:$K$26)),MATCH(H20,Rates!$A$5:$A$26,0)),""))</f>
        <v/>
      </c>
      <c r="L20" s="14" t="n"/>
      <c r="M20" s="13">
        <f>IF(H20="","",IF(L20&lt;&gt;"",IF(E20="Format OK",L20,MAX(L20,INDEX(Rates!$L$5:$L$26,MATCH(H20,Rates!$A$5:$A$26,0)))),IF(K20="","rate?",IF(E20="Format OK",K20,MAX(K20,INDEX(Rates!$L$5:$L$26,MATCH(H20,Rates!$A$5:$A$26,0)))))))</f>
        <v/>
      </c>
      <c r="N20" s="15">
        <f>IF(OR(H20="",NOT(ISNUMBER(M20))),0,IF(AND(LEFT(P20,5)="Below",L20=""),0,ROUND(J20*M20,0)))</f>
        <v/>
      </c>
      <c r="O20" s="15">
        <f>IF(H20="","",SUMIFS($J$5:$J$504,$C$5:$C$504,C20,$H$5:$H$504,H20,$B$5:$B$504,"&lt;="&amp;B20,$B$5:$B$504,"&gt;="&amp;Settings!$B$5))</f>
        <v/>
      </c>
      <c r="P20" s="9">
        <f>IF(H20="","",IFERROR(IF(AND(INDEX(Rates!$F$5:$F$26,MATCH(H20,Rates!$A$5:$A$26,0))=0,INDEX(Rates!$G$5:$G$26,MATCH(H20,Rates!$A$5:$A$26,0))=0),"Deduct (no threshold)",IF(OR(AND(INDEX(Rates!$F$5:$F$26,MATCH(H20,Rates!$A$5:$A$26,0))&gt;0,J20&gt;INDEX(Rates!$F$5:$F$26,MATCH(H20,Rates!$A$5:$A$26,0))),AND(INDEX(Rates!$G$5:$G$26,MATCH(H20,Rates!$A$5:$A$26,0))&gt;0,O20&gt;INDEX(Rates!$G$5:$G$26,MATCH(H20,Rates!$A$5:$A$26,0)))),"Deduct","Below threshold: check")),"?"))</f>
        <v/>
      </c>
      <c r="Q20" s="10" t="n"/>
      <c r="R20" s="16">
        <f>IF(OR(B20="",Q20=""),0,IF(Q20&gt;B20,((YEAR(Q20)-YEAR(B20))*12+MONTH(Q20)-MONTH(B20)+1),0))</f>
        <v/>
      </c>
      <c r="S20" s="15">
        <f>ROUND(N20*Settings!$B$8*R20,0)</f>
        <v/>
      </c>
      <c r="T20" s="17">
        <f>IF(B20="","",IF(MONTH(IF(Q20="",B20,Q20))=3,DATE(YEAR(IF(Q20="",B20,Q20)),4,30),DATE(YEAR(IF(Q20="",B20,Q20)),MONTH(IF(Q20="",B20,Q20))+1,7)))</f>
        <v/>
      </c>
      <c r="U20" s="10" t="n"/>
      <c r="V20" s="11" t="n"/>
      <c r="W20" s="16">
        <f>IF(OR(B20="",N20=0),0,IF(U20="",IF(Settings!$B$4&gt;T20,((YEAR(Settings!$B$4)-YEAR(IF(Q20="",B20,Q20)))*12+MONTH(Settings!$B$4)-MONTH(IF(Q20="",B20,Q20))+1),0),IF(U20&gt;T20,((YEAR(U20)-YEAR(IF(Q20="",B20,Q20)))*12+MONTH(U20)-MONTH(IF(Q20="",B20,Q20))+1),0)))</f>
        <v/>
      </c>
      <c r="X20" s="15">
        <f>ROUND(N20*Settings!$B$9*W20,0)</f>
        <v/>
      </c>
      <c r="Y20" s="15">
        <f>S20+X20</f>
        <v/>
      </c>
      <c r="Z20" s="18">
        <f>IF(B20="","",DATE(YEAR(IF(Q20="",B20,Q20)),MONTH(IF(Q20="",B20,Q20)),1))</f>
        <v/>
      </c>
      <c r="AA20" s="9">
        <f>IF(B20="","","Q"&amp;(INT(MOD(MONTH(IF(Q20="",B20,Q20))-4,12)/3)+1))</f>
        <v/>
      </c>
      <c r="AB20" s="9">
        <f>IF(H20="","",IFERROR(INDEX(Rates!$M$5:$M$26,MATCH(H20,Rates!$A$5:$A$26,0)),""))</f>
        <v/>
      </c>
    </row>
    <row r="21">
      <c r="A21" s="9">
        <f>IF(B21="","",ROW()-4)</f>
        <v/>
      </c>
      <c r="B21" s="10" t="n"/>
      <c r="C21" s="11" t="n"/>
      <c r="D21" s="11" t="n"/>
      <c r="E21" s="9">
        <f>IF(B21="","",IF(D21="","No PAN",IF(AND(LEN(D21)=10,ISERROR(VALUE(LEFT(D21,1))),ISERROR(VALUE(MID(D21,5,1))),ISNUMBER(VALUE(MID(D21,6,4))),ISERROR(VALUE(RIGHT(D21,1)))),"Format OK","Check PAN")))</f>
        <v/>
      </c>
      <c r="F21" s="11" t="n"/>
      <c r="G21" s="9">
        <f>IF(B21="","",IF(F21&lt;&gt;"",F21,IF(E21&lt;&gt;"Format OK","Others",IF(OR(MID(D21,4,1)="P",MID(D21,4,1)="H"),"Individual/HUF",IF(MID(D21,4,1)="C","Company","Others")))))</f>
        <v/>
      </c>
      <c r="H21" s="11" t="n"/>
      <c r="I21" s="9">
        <f>IF(H21="","",IFERROR(INDEX(IF(G21="Individual/HUF",Rates!$C$5:$C$26,IF(G21="Company",Rates!$D$5:$D$26,Rates!$E$5:$E$26)),MATCH(H21,Rates!$A$5:$A$26,0)),"?"))</f>
        <v/>
      </c>
      <c r="J21" s="12" t="n"/>
      <c r="K21" s="13">
        <f>IF(H21="","",IFERROR(INDEX(IF(G21="Individual/HUF",Rates!$I$5:$I$26,IF(G21="Company",Rates!$J$5:$J$26,Rates!$K$5:$K$26)),MATCH(H21,Rates!$A$5:$A$26,0)),""))</f>
        <v/>
      </c>
      <c r="L21" s="14" t="n"/>
      <c r="M21" s="13">
        <f>IF(H21="","",IF(L21&lt;&gt;"",IF(E21="Format OK",L21,MAX(L21,INDEX(Rates!$L$5:$L$26,MATCH(H21,Rates!$A$5:$A$26,0)))),IF(K21="","rate?",IF(E21="Format OK",K21,MAX(K21,INDEX(Rates!$L$5:$L$26,MATCH(H21,Rates!$A$5:$A$26,0)))))))</f>
        <v/>
      </c>
      <c r="N21" s="15">
        <f>IF(OR(H21="",NOT(ISNUMBER(M21))),0,IF(AND(LEFT(P21,5)="Below",L21=""),0,ROUND(J21*M21,0)))</f>
        <v/>
      </c>
      <c r="O21" s="15">
        <f>IF(H21="","",SUMIFS($J$5:$J$504,$C$5:$C$504,C21,$H$5:$H$504,H21,$B$5:$B$504,"&lt;="&amp;B21,$B$5:$B$504,"&gt;="&amp;Settings!$B$5))</f>
        <v/>
      </c>
      <c r="P21" s="9">
        <f>IF(H21="","",IFERROR(IF(AND(INDEX(Rates!$F$5:$F$26,MATCH(H21,Rates!$A$5:$A$26,0))=0,INDEX(Rates!$G$5:$G$26,MATCH(H21,Rates!$A$5:$A$26,0))=0),"Deduct (no threshold)",IF(OR(AND(INDEX(Rates!$F$5:$F$26,MATCH(H21,Rates!$A$5:$A$26,0))&gt;0,J21&gt;INDEX(Rates!$F$5:$F$26,MATCH(H21,Rates!$A$5:$A$26,0))),AND(INDEX(Rates!$G$5:$G$26,MATCH(H21,Rates!$A$5:$A$26,0))&gt;0,O21&gt;INDEX(Rates!$G$5:$G$26,MATCH(H21,Rates!$A$5:$A$26,0)))),"Deduct","Below threshold: check")),"?"))</f>
        <v/>
      </c>
      <c r="Q21" s="10" t="n"/>
      <c r="R21" s="16">
        <f>IF(OR(B21="",Q21=""),0,IF(Q21&gt;B21,((YEAR(Q21)-YEAR(B21))*12+MONTH(Q21)-MONTH(B21)+1),0))</f>
        <v/>
      </c>
      <c r="S21" s="15">
        <f>ROUND(N21*Settings!$B$8*R21,0)</f>
        <v/>
      </c>
      <c r="T21" s="17">
        <f>IF(B21="","",IF(MONTH(IF(Q21="",B21,Q21))=3,DATE(YEAR(IF(Q21="",B21,Q21)),4,30),DATE(YEAR(IF(Q21="",B21,Q21)),MONTH(IF(Q21="",B21,Q21))+1,7)))</f>
        <v/>
      </c>
      <c r="U21" s="10" t="n"/>
      <c r="V21" s="11" t="n"/>
      <c r="W21" s="16">
        <f>IF(OR(B21="",N21=0),0,IF(U21="",IF(Settings!$B$4&gt;T21,((YEAR(Settings!$B$4)-YEAR(IF(Q21="",B21,Q21)))*12+MONTH(Settings!$B$4)-MONTH(IF(Q21="",B21,Q21))+1),0),IF(U21&gt;T21,((YEAR(U21)-YEAR(IF(Q21="",B21,Q21)))*12+MONTH(U21)-MONTH(IF(Q21="",B21,Q21))+1),0)))</f>
        <v/>
      </c>
      <c r="X21" s="15">
        <f>ROUND(N21*Settings!$B$9*W21,0)</f>
        <v/>
      </c>
      <c r="Y21" s="15">
        <f>S21+X21</f>
        <v/>
      </c>
      <c r="Z21" s="18">
        <f>IF(B21="","",DATE(YEAR(IF(Q21="",B21,Q21)),MONTH(IF(Q21="",B21,Q21)),1))</f>
        <v/>
      </c>
      <c r="AA21" s="9">
        <f>IF(B21="","","Q"&amp;(INT(MOD(MONTH(IF(Q21="",B21,Q21))-4,12)/3)+1))</f>
        <v/>
      </c>
      <c r="AB21" s="9">
        <f>IF(H21="","",IFERROR(INDEX(Rates!$M$5:$M$26,MATCH(H21,Rates!$A$5:$A$26,0)),""))</f>
        <v/>
      </c>
    </row>
    <row r="22">
      <c r="A22" s="9">
        <f>IF(B22="","",ROW()-4)</f>
        <v/>
      </c>
      <c r="B22" s="10" t="n"/>
      <c r="C22" s="11" t="n"/>
      <c r="D22" s="11" t="n"/>
      <c r="E22" s="9">
        <f>IF(B22="","",IF(D22="","No PAN",IF(AND(LEN(D22)=10,ISERROR(VALUE(LEFT(D22,1))),ISERROR(VALUE(MID(D22,5,1))),ISNUMBER(VALUE(MID(D22,6,4))),ISERROR(VALUE(RIGHT(D22,1)))),"Format OK","Check PAN")))</f>
        <v/>
      </c>
      <c r="F22" s="11" t="n"/>
      <c r="G22" s="9">
        <f>IF(B22="","",IF(F22&lt;&gt;"",F22,IF(E22&lt;&gt;"Format OK","Others",IF(OR(MID(D22,4,1)="P",MID(D22,4,1)="H"),"Individual/HUF",IF(MID(D22,4,1)="C","Company","Others")))))</f>
        <v/>
      </c>
      <c r="H22" s="11" t="n"/>
      <c r="I22" s="9">
        <f>IF(H22="","",IFERROR(INDEX(IF(G22="Individual/HUF",Rates!$C$5:$C$26,IF(G22="Company",Rates!$D$5:$D$26,Rates!$E$5:$E$26)),MATCH(H22,Rates!$A$5:$A$26,0)),"?"))</f>
        <v/>
      </c>
      <c r="J22" s="12" t="n"/>
      <c r="K22" s="13">
        <f>IF(H22="","",IFERROR(INDEX(IF(G22="Individual/HUF",Rates!$I$5:$I$26,IF(G22="Company",Rates!$J$5:$J$26,Rates!$K$5:$K$26)),MATCH(H22,Rates!$A$5:$A$26,0)),""))</f>
        <v/>
      </c>
      <c r="L22" s="14" t="n"/>
      <c r="M22" s="13">
        <f>IF(H22="","",IF(L22&lt;&gt;"",IF(E22="Format OK",L22,MAX(L22,INDEX(Rates!$L$5:$L$26,MATCH(H22,Rates!$A$5:$A$26,0)))),IF(K22="","rate?",IF(E22="Format OK",K22,MAX(K22,INDEX(Rates!$L$5:$L$26,MATCH(H22,Rates!$A$5:$A$26,0)))))))</f>
        <v/>
      </c>
      <c r="N22" s="15">
        <f>IF(OR(H22="",NOT(ISNUMBER(M22))),0,IF(AND(LEFT(P22,5)="Below",L22=""),0,ROUND(J22*M22,0)))</f>
        <v/>
      </c>
      <c r="O22" s="15">
        <f>IF(H22="","",SUMIFS($J$5:$J$504,$C$5:$C$504,C22,$H$5:$H$504,H22,$B$5:$B$504,"&lt;="&amp;B22,$B$5:$B$504,"&gt;="&amp;Settings!$B$5))</f>
        <v/>
      </c>
      <c r="P22" s="9">
        <f>IF(H22="","",IFERROR(IF(AND(INDEX(Rates!$F$5:$F$26,MATCH(H22,Rates!$A$5:$A$26,0))=0,INDEX(Rates!$G$5:$G$26,MATCH(H22,Rates!$A$5:$A$26,0))=0),"Deduct (no threshold)",IF(OR(AND(INDEX(Rates!$F$5:$F$26,MATCH(H22,Rates!$A$5:$A$26,0))&gt;0,J22&gt;INDEX(Rates!$F$5:$F$26,MATCH(H22,Rates!$A$5:$A$26,0))),AND(INDEX(Rates!$G$5:$G$26,MATCH(H22,Rates!$A$5:$A$26,0))&gt;0,O22&gt;INDEX(Rates!$G$5:$G$26,MATCH(H22,Rates!$A$5:$A$26,0)))),"Deduct","Below threshold: check")),"?"))</f>
        <v/>
      </c>
      <c r="Q22" s="10" t="n"/>
      <c r="R22" s="16">
        <f>IF(OR(B22="",Q22=""),0,IF(Q22&gt;B22,((YEAR(Q22)-YEAR(B22))*12+MONTH(Q22)-MONTH(B22)+1),0))</f>
        <v/>
      </c>
      <c r="S22" s="15">
        <f>ROUND(N22*Settings!$B$8*R22,0)</f>
        <v/>
      </c>
      <c r="T22" s="17">
        <f>IF(B22="","",IF(MONTH(IF(Q22="",B22,Q22))=3,DATE(YEAR(IF(Q22="",B22,Q22)),4,30),DATE(YEAR(IF(Q22="",B22,Q22)),MONTH(IF(Q22="",B22,Q22))+1,7)))</f>
        <v/>
      </c>
      <c r="U22" s="10" t="n"/>
      <c r="V22" s="11" t="n"/>
      <c r="W22" s="16">
        <f>IF(OR(B22="",N22=0),0,IF(U22="",IF(Settings!$B$4&gt;T22,((YEAR(Settings!$B$4)-YEAR(IF(Q22="",B22,Q22)))*12+MONTH(Settings!$B$4)-MONTH(IF(Q22="",B22,Q22))+1),0),IF(U22&gt;T22,((YEAR(U22)-YEAR(IF(Q22="",B22,Q22)))*12+MONTH(U22)-MONTH(IF(Q22="",B22,Q22))+1),0)))</f>
        <v/>
      </c>
      <c r="X22" s="15">
        <f>ROUND(N22*Settings!$B$9*W22,0)</f>
        <v/>
      </c>
      <c r="Y22" s="15">
        <f>S22+X22</f>
        <v/>
      </c>
      <c r="Z22" s="18">
        <f>IF(B22="","",DATE(YEAR(IF(Q22="",B22,Q22)),MONTH(IF(Q22="",B22,Q22)),1))</f>
        <v/>
      </c>
      <c r="AA22" s="9">
        <f>IF(B22="","","Q"&amp;(INT(MOD(MONTH(IF(Q22="",B22,Q22))-4,12)/3)+1))</f>
        <v/>
      </c>
      <c r="AB22" s="9">
        <f>IF(H22="","",IFERROR(INDEX(Rates!$M$5:$M$26,MATCH(H22,Rates!$A$5:$A$26,0)),""))</f>
        <v/>
      </c>
    </row>
    <row r="23">
      <c r="A23" s="9">
        <f>IF(B23="","",ROW()-4)</f>
        <v/>
      </c>
      <c r="B23" s="10" t="n"/>
      <c r="C23" s="11" t="n"/>
      <c r="D23" s="11" t="n"/>
      <c r="E23" s="9">
        <f>IF(B23="","",IF(D23="","No PAN",IF(AND(LEN(D23)=10,ISERROR(VALUE(LEFT(D23,1))),ISERROR(VALUE(MID(D23,5,1))),ISNUMBER(VALUE(MID(D23,6,4))),ISERROR(VALUE(RIGHT(D23,1)))),"Format OK","Check PAN")))</f>
        <v/>
      </c>
      <c r="F23" s="11" t="n"/>
      <c r="G23" s="9">
        <f>IF(B23="","",IF(F23&lt;&gt;"",F23,IF(E23&lt;&gt;"Format OK","Others",IF(OR(MID(D23,4,1)="P",MID(D23,4,1)="H"),"Individual/HUF",IF(MID(D23,4,1)="C","Company","Others")))))</f>
        <v/>
      </c>
      <c r="H23" s="11" t="n"/>
      <c r="I23" s="9">
        <f>IF(H23="","",IFERROR(INDEX(IF(G23="Individual/HUF",Rates!$C$5:$C$26,IF(G23="Company",Rates!$D$5:$D$26,Rates!$E$5:$E$26)),MATCH(H23,Rates!$A$5:$A$26,0)),"?"))</f>
        <v/>
      </c>
      <c r="J23" s="12" t="n"/>
      <c r="K23" s="13">
        <f>IF(H23="","",IFERROR(INDEX(IF(G23="Individual/HUF",Rates!$I$5:$I$26,IF(G23="Company",Rates!$J$5:$J$26,Rates!$K$5:$K$26)),MATCH(H23,Rates!$A$5:$A$26,0)),""))</f>
        <v/>
      </c>
      <c r="L23" s="14" t="n"/>
      <c r="M23" s="13">
        <f>IF(H23="","",IF(L23&lt;&gt;"",IF(E23="Format OK",L23,MAX(L23,INDEX(Rates!$L$5:$L$26,MATCH(H23,Rates!$A$5:$A$26,0)))),IF(K23="","rate?",IF(E23="Format OK",K23,MAX(K23,INDEX(Rates!$L$5:$L$26,MATCH(H23,Rates!$A$5:$A$26,0)))))))</f>
        <v/>
      </c>
      <c r="N23" s="15">
        <f>IF(OR(H23="",NOT(ISNUMBER(M23))),0,IF(AND(LEFT(P23,5)="Below",L23=""),0,ROUND(J23*M23,0)))</f>
        <v/>
      </c>
      <c r="O23" s="15">
        <f>IF(H23="","",SUMIFS($J$5:$J$504,$C$5:$C$504,C23,$H$5:$H$504,H23,$B$5:$B$504,"&lt;="&amp;B23,$B$5:$B$504,"&gt;="&amp;Settings!$B$5))</f>
        <v/>
      </c>
      <c r="P23" s="9">
        <f>IF(H23="","",IFERROR(IF(AND(INDEX(Rates!$F$5:$F$26,MATCH(H23,Rates!$A$5:$A$26,0))=0,INDEX(Rates!$G$5:$G$26,MATCH(H23,Rates!$A$5:$A$26,0))=0),"Deduct (no threshold)",IF(OR(AND(INDEX(Rates!$F$5:$F$26,MATCH(H23,Rates!$A$5:$A$26,0))&gt;0,J23&gt;INDEX(Rates!$F$5:$F$26,MATCH(H23,Rates!$A$5:$A$26,0))),AND(INDEX(Rates!$G$5:$G$26,MATCH(H23,Rates!$A$5:$A$26,0))&gt;0,O23&gt;INDEX(Rates!$G$5:$G$26,MATCH(H23,Rates!$A$5:$A$26,0)))),"Deduct","Below threshold: check")),"?"))</f>
        <v/>
      </c>
      <c r="Q23" s="10" t="n"/>
      <c r="R23" s="16">
        <f>IF(OR(B23="",Q23=""),0,IF(Q23&gt;B23,((YEAR(Q23)-YEAR(B23))*12+MONTH(Q23)-MONTH(B23)+1),0))</f>
        <v/>
      </c>
      <c r="S23" s="15">
        <f>ROUND(N23*Settings!$B$8*R23,0)</f>
        <v/>
      </c>
      <c r="T23" s="17">
        <f>IF(B23="","",IF(MONTH(IF(Q23="",B23,Q23))=3,DATE(YEAR(IF(Q23="",B23,Q23)),4,30),DATE(YEAR(IF(Q23="",B23,Q23)),MONTH(IF(Q23="",B23,Q23))+1,7)))</f>
        <v/>
      </c>
      <c r="U23" s="10" t="n"/>
      <c r="V23" s="11" t="n"/>
      <c r="W23" s="16">
        <f>IF(OR(B23="",N23=0),0,IF(U23="",IF(Settings!$B$4&gt;T23,((YEAR(Settings!$B$4)-YEAR(IF(Q23="",B23,Q23)))*12+MONTH(Settings!$B$4)-MONTH(IF(Q23="",B23,Q23))+1),0),IF(U23&gt;T23,((YEAR(U23)-YEAR(IF(Q23="",B23,Q23)))*12+MONTH(U23)-MONTH(IF(Q23="",B23,Q23))+1),0)))</f>
        <v/>
      </c>
      <c r="X23" s="15">
        <f>ROUND(N23*Settings!$B$9*W23,0)</f>
        <v/>
      </c>
      <c r="Y23" s="15">
        <f>S23+X23</f>
        <v/>
      </c>
      <c r="Z23" s="18">
        <f>IF(B23="","",DATE(YEAR(IF(Q23="",B23,Q23)),MONTH(IF(Q23="",B23,Q23)),1))</f>
        <v/>
      </c>
      <c r="AA23" s="9">
        <f>IF(B23="","","Q"&amp;(INT(MOD(MONTH(IF(Q23="",B23,Q23))-4,12)/3)+1))</f>
        <v/>
      </c>
      <c r="AB23" s="9">
        <f>IF(H23="","",IFERROR(INDEX(Rates!$M$5:$M$26,MATCH(H23,Rates!$A$5:$A$26,0)),""))</f>
        <v/>
      </c>
    </row>
    <row r="24">
      <c r="A24" s="9">
        <f>IF(B24="","",ROW()-4)</f>
        <v/>
      </c>
      <c r="B24" s="10" t="n"/>
      <c r="C24" s="11" t="n"/>
      <c r="D24" s="11" t="n"/>
      <c r="E24" s="9">
        <f>IF(B24="","",IF(D24="","No PAN",IF(AND(LEN(D24)=10,ISERROR(VALUE(LEFT(D24,1))),ISERROR(VALUE(MID(D24,5,1))),ISNUMBER(VALUE(MID(D24,6,4))),ISERROR(VALUE(RIGHT(D24,1)))),"Format OK","Check PAN")))</f>
        <v/>
      </c>
      <c r="F24" s="11" t="n"/>
      <c r="G24" s="9">
        <f>IF(B24="","",IF(F24&lt;&gt;"",F24,IF(E24&lt;&gt;"Format OK","Others",IF(OR(MID(D24,4,1)="P",MID(D24,4,1)="H"),"Individual/HUF",IF(MID(D24,4,1)="C","Company","Others")))))</f>
        <v/>
      </c>
      <c r="H24" s="11" t="n"/>
      <c r="I24" s="9">
        <f>IF(H24="","",IFERROR(INDEX(IF(G24="Individual/HUF",Rates!$C$5:$C$26,IF(G24="Company",Rates!$D$5:$D$26,Rates!$E$5:$E$26)),MATCH(H24,Rates!$A$5:$A$26,0)),"?"))</f>
        <v/>
      </c>
      <c r="J24" s="12" t="n"/>
      <c r="K24" s="13">
        <f>IF(H24="","",IFERROR(INDEX(IF(G24="Individual/HUF",Rates!$I$5:$I$26,IF(G24="Company",Rates!$J$5:$J$26,Rates!$K$5:$K$26)),MATCH(H24,Rates!$A$5:$A$26,0)),""))</f>
        <v/>
      </c>
      <c r="L24" s="14" t="n"/>
      <c r="M24" s="13">
        <f>IF(H24="","",IF(L24&lt;&gt;"",IF(E24="Format OK",L24,MAX(L24,INDEX(Rates!$L$5:$L$26,MATCH(H24,Rates!$A$5:$A$26,0)))),IF(K24="","rate?",IF(E24="Format OK",K24,MAX(K24,INDEX(Rates!$L$5:$L$26,MATCH(H24,Rates!$A$5:$A$26,0)))))))</f>
        <v/>
      </c>
      <c r="N24" s="15">
        <f>IF(OR(H24="",NOT(ISNUMBER(M24))),0,IF(AND(LEFT(P24,5)="Below",L24=""),0,ROUND(J24*M24,0)))</f>
        <v/>
      </c>
      <c r="O24" s="15">
        <f>IF(H24="","",SUMIFS($J$5:$J$504,$C$5:$C$504,C24,$H$5:$H$504,H24,$B$5:$B$504,"&lt;="&amp;B24,$B$5:$B$504,"&gt;="&amp;Settings!$B$5))</f>
        <v/>
      </c>
      <c r="P24" s="9">
        <f>IF(H24="","",IFERROR(IF(AND(INDEX(Rates!$F$5:$F$26,MATCH(H24,Rates!$A$5:$A$26,0))=0,INDEX(Rates!$G$5:$G$26,MATCH(H24,Rates!$A$5:$A$26,0))=0),"Deduct (no threshold)",IF(OR(AND(INDEX(Rates!$F$5:$F$26,MATCH(H24,Rates!$A$5:$A$26,0))&gt;0,J24&gt;INDEX(Rates!$F$5:$F$26,MATCH(H24,Rates!$A$5:$A$26,0))),AND(INDEX(Rates!$G$5:$G$26,MATCH(H24,Rates!$A$5:$A$26,0))&gt;0,O24&gt;INDEX(Rates!$G$5:$G$26,MATCH(H24,Rates!$A$5:$A$26,0)))),"Deduct","Below threshold: check")),"?"))</f>
        <v/>
      </c>
      <c r="Q24" s="10" t="n"/>
      <c r="R24" s="16">
        <f>IF(OR(B24="",Q24=""),0,IF(Q24&gt;B24,((YEAR(Q24)-YEAR(B24))*12+MONTH(Q24)-MONTH(B24)+1),0))</f>
        <v/>
      </c>
      <c r="S24" s="15">
        <f>ROUND(N24*Settings!$B$8*R24,0)</f>
        <v/>
      </c>
      <c r="T24" s="17">
        <f>IF(B24="","",IF(MONTH(IF(Q24="",B24,Q24))=3,DATE(YEAR(IF(Q24="",B24,Q24)),4,30),DATE(YEAR(IF(Q24="",B24,Q24)),MONTH(IF(Q24="",B24,Q24))+1,7)))</f>
        <v/>
      </c>
      <c r="U24" s="10" t="n"/>
      <c r="V24" s="11" t="n"/>
      <c r="W24" s="16">
        <f>IF(OR(B24="",N24=0),0,IF(U24="",IF(Settings!$B$4&gt;T24,((YEAR(Settings!$B$4)-YEAR(IF(Q24="",B24,Q24)))*12+MONTH(Settings!$B$4)-MONTH(IF(Q24="",B24,Q24))+1),0),IF(U24&gt;T24,((YEAR(U24)-YEAR(IF(Q24="",B24,Q24)))*12+MONTH(U24)-MONTH(IF(Q24="",B24,Q24))+1),0)))</f>
        <v/>
      </c>
      <c r="X24" s="15">
        <f>ROUND(N24*Settings!$B$9*W24,0)</f>
        <v/>
      </c>
      <c r="Y24" s="15">
        <f>S24+X24</f>
        <v/>
      </c>
      <c r="Z24" s="18">
        <f>IF(B24="","",DATE(YEAR(IF(Q24="",B24,Q24)),MONTH(IF(Q24="",B24,Q24)),1))</f>
        <v/>
      </c>
      <c r="AA24" s="9">
        <f>IF(B24="","","Q"&amp;(INT(MOD(MONTH(IF(Q24="",B24,Q24))-4,12)/3)+1))</f>
        <v/>
      </c>
      <c r="AB24" s="9">
        <f>IF(H24="","",IFERROR(INDEX(Rates!$M$5:$M$26,MATCH(H24,Rates!$A$5:$A$26,0)),""))</f>
        <v/>
      </c>
    </row>
    <row r="25">
      <c r="A25" s="9">
        <f>IF(B25="","",ROW()-4)</f>
        <v/>
      </c>
      <c r="B25" s="10" t="n"/>
      <c r="C25" s="11" t="n"/>
      <c r="D25" s="11" t="n"/>
      <c r="E25" s="9">
        <f>IF(B25="","",IF(D25="","No PAN",IF(AND(LEN(D25)=10,ISERROR(VALUE(LEFT(D25,1))),ISERROR(VALUE(MID(D25,5,1))),ISNUMBER(VALUE(MID(D25,6,4))),ISERROR(VALUE(RIGHT(D25,1)))),"Format OK","Check PAN")))</f>
        <v/>
      </c>
      <c r="F25" s="11" t="n"/>
      <c r="G25" s="9">
        <f>IF(B25="","",IF(F25&lt;&gt;"",F25,IF(E25&lt;&gt;"Format OK","Others",IF(OR(MID(D25,4,1)="P",MID(D25,4,1)="H"),"Individual/HUF",IF(MID(D25,4,1)="C","Company","Others")))))</f>
        <v/>
      </c>
      <c r="H25" s="11" t="n"/>
      <c r="I25" s="9">
        <f>IF(H25="","",IFERROR(INDEX(IF(G25="Individual/HUF",Rates!$C$5:$C$26,IF(G25="Company",Rates!$D$5:$D$26,Rates!$E$5:$E$26)),MATCH(H25,Rates!$A$5:$A$26,0)),"?"))</f>
        <v/>
      </c>
      <c r="J25" s="12" t="n"/>
      <c r="K25" s="13">
        <f>IF(H25="","",IFERROR(INDEX(IF(G25="Individual/HUF",Rates!$I$5:$I$26,IF(G25="Company",Rates!$J$5:$J$26,Rates!$K$5:$K$26)),MATCH(H25,Rates!$A$5:$A$26,0)),""))</f>
        <v/>
      </c>
      <c r="L25" s="14" t="n"/>
      <c r="M25" s="13">
        <f>IF(H25="","",IF(L25&lt;&gt;"",IF(E25="Format OK",L25,MAX(L25,INDEX(Rates!$L$5:$L$26,MATCH(H25,Rates!$A$5:$A$26,0)))),IF(K25="","rate?",IF(E25="Format OK",K25,MAX(K25,INDEX(Rates!$L$5:$L$26,MATCH(H25,Rates!$A$5:$A$26,0)))))))</f>
        <v/>
      </c>
      <c r="N25" s="15">
        <f>IF(OR(H25="",NOT(ISNUMBER(M25))),0,IF(AND(LEFT(P25,5)="Below",L25=""),0,ROUND(J25*M25,0)))</f>
        <v/>
      </c>
      <c r="O25" s="15">
        <f>IF(H25="","",SUMIFS($J$5:$J$504,$C$5:$C$504,C25,$H$5:$H$504,H25,$B$5:$B$504,"&lt;="&amp;B25,$B$5:$B$504,"&gt;="&amp;Settings!$B$5))</f>
        <v/>
      </c>
      <c r="P25" s="9">
        <f>IF(H25="","",IFERROR(IF(AND(INDEX(Rates!$F$5:$F$26,MATCH(H25,Rates!$A$5:$A$26,0))=0,INDEX(Rates!$G$5:$G$26,MATCH(H25,Rates!$A$5:$A$26,0))=0),"Deduct (no threshold)",IF(OR(AND(INDEX(Rates!$F$5:$F$26,MATCH(H25,Rates!$A$5:$A$26,0))&gt;0,J25&gt;INDEX(Rates!$F$5:$F$26,MATCH(H25,Rates!$A$5:$A$26,0))),AND(INDEX(Rates!$G$5:$G$26,MATCH(H25,Rates!$A$5:$A$26,0))&gt;0,O25&gt;INDEX(Rates!$G$5:$G$26,MATCH(H25,Rates!$A$5:$A$26,0)))),"Deduct","Below threshold: check")),"?"))</f>
        <v/>
      </c>
      <c r="Q25" s="10" t="n"/>
      <c r="R25" s="16">
        <f>IF(OR(B25="",Q25=""),0,IF(Q25&gt;B25,((YEAR(Q25)-YEAR(B25))*12+MONTH(Q25)-MONTH(B25)+1),0))</f>
        <v/>
      </c>
      <c r="S25" s="15">
        <f>ROUND(N25*Settings!$B$8*R25,0)</f>
        <v/>
      </c>
      <c r="T25" s="17">
        <f>IF(B25="","",IF(MONTH(IF(Q25="",B25,Q25))=3,DATE(YEAR(IF(Q25="",B25,Q25)),4,30),DATE(YEAR(IF(Q25="",B25,Q25)),MONTH(IF(Q25="",B25,Q25))+1,7)))</f>
        <v/>
      </c>
      <c r="U25" s="10" t="n"/>
      <c r="V25" s="11" t="n"/>
      <c r="W25" s="16">
        <f>IF(OR(B25="",N25=0),0,IF(U25="",IF(Settings!$B$4&gt;T25,((YEAR(Settings!$B$4)-YEAR(IF(Q25="",B25,Q25)))*12+MONTH(Settings!$B$4)-MONTH(IF(Q25="",B25,Q25))+1),0),IF(U25&gt;T25,((YEAR(U25)-YEAR(IF(Q25="",B25,Q25)))*12+MONTH(U25)-MONTH(IF(Q25="",B25,Q25))+1),0)))</f>
        <v/>
      </c>
      <c r="X25" s="15">
        <f>ROUND(N25*Settings!$B$9*W25,0)</f>
        <v/>
      </c>
      <c r="Y25" s="15">
        <f>S25+X25</f>
        <v/>
      </c>
      <c r="Z25" s="18">
        <f>IF(B25="","",DATE(YEAR(IF(Q25="",B25,Q25)),MONTH(IF(Q25="",B25,Q25)),1))</f>
        <v/>
      </c>
      <c r="AA25" s="9">
        <f>IF(B25="","","Q"&amp;(INT(MOD(MONTH(IF(Q25="",B25,Q25))-4,12)/3)+1))</f>
        <v/>
      </c>
      <c r="AB25" s="9">
        <f>IF(H25="","",IFERROR(INDEX(Rates!$M$5:$M$26,MATCH(H25,Rates!$A$5:$A$26,0)),""))</f>
        <v/>
      </c>
    </row>
    <row r="26">
      <c r="A26" s="9">
        <f>IF(B26="","",ROW()-4)</f>
        <v/>
      </c>
      <c r="B26" s="10" t="n"/>
      <c r="C26" s="11" t="n"/>
      <c r="D26" s="11" t="n"/>
      <c r="E26" s="9">
        <f>IF(B26="","",IF(D26="","No PAN",IF(AND(LEN(D26)=10,ISERROR(VALUE(LEFT(D26,1))),ISERROR(VALUE(MID(D26,5,1))),ISNUMBER(VALUE(MID(D26,6,4))),ISERROR(VALUE(RIGHT(D26,1)))),"Format OK","Check PAN")))</f>
        <v/>
      </c>
      <c r="F26" s="11" t="n"/>
      <c r="G26" s="9">
        <f>IF(B26="","",IF(F26&lt;&gt;"",F26,IF(E26&lt;&gt;"Format OK","Others",IF(OR(MID(D26,4,1)="P",MID(D26,4,1)="H"),"Individual/HUF",IF(MID(D26,4,1)="C","Company","Others")))))</f>
        <v/>
      </c>
      <c r="H26" s="11" t="n"/>
      <c r="I26" s="9">
        <f>IF(H26="","",IFERROR(INDEX(IF(G26="Individual/HUF",Rates!$C$5:$C$26,IF(G26="Company",Rates!$D$5:$D$26,Rates!$E$5:$E$26)),MATCH(H26,Rates!$A$5:$A$26,0)),"?"))</f>
        <v/>
      </c>
      <c r="J26" s="12" t="n"/>
      <c r="K26" s="13">
        <f>IF(H26="","",IFERROR(INDEX(IF(G26="Individual/HUF",Rates!$I$5:$I$26,IF(G26="Company",Rates!$J$5:$J$26,Rates!$K$5:$K$26)),MATCH(H26,Rates!$A$5:$A$26,0)),""))</f>
        <v/>
      </c>
      <c r="L26" s="14" t="n"/>
      <c r="M26" s="13">
        <f>IF(H26="","",IF(L26&lt;&gt;"",IF(E26="Format OK",L26,MAX(L26,INDEX(Rates!$L$5:$L$26,MATCH(H26,Rates!$A$5:$A$26,0)))),IF(K26="","rate?",IF(E26="Format OK",K26,MAX(K26,INDEX(Rates!$L$5:$L$26,MATCH(H26,Rates!$A$5:$A$26,0)))))))</f>
        <v/>
      </c>
      <c r="N26" s="15">
        <f>IF(OR(H26="",NOT(ISNUMBER(M26))),0,IF(AND(LEFT(P26,5)="Below",L26=""),0,ROUND(J26*M26,0)))</f>
        <v/>
      </c>
      <c r="O26" s="15">
        <f>IF(H26="","",SUMIFS($J$5:$J$504,$C$5:$C$504,C26,$H$5:$H$504,H26,$B$5:$B$504,"&lt;="&amp;B26,$B$5:$B$504,"&gt;="&amp;Settings!$B$5))</f>
        <v/>
      </c>
      <c r="P26" s="9">
        <f>IF(H26="","",IFERROR(IF(AND(INDEX(Rates!$F$5:$F$26,MATCH(H26,Rates!$A$5:$A$26,0))=0,INDEX(Rates!$G$5:$G$26,MATCH(H26,Rates!$A$5:$A$26,0))=0),"Deduct (no threshold)",IF(OR(AND(INDEX(Rates!$F$5:$F$26,MATCH(H26,Rates!$A$5:$A$26,0))&gt;0,J26&gt;INDEX(Rates!$F$5:$F$26,MATCH(H26,Rates!$A$5:$A$26,0))),AND(INDEX(Rates!$G$5:$G$26,MATCH(H26,Rates!$A$5:$A$26,0))&gt;0,O26&gt;INDEX(Rates!$G$5:$G$26,MATCH(H26,Rates!$A$5:$A$26,0)))),"Deduct","Below threshold: check")),"?"))</f>
        <v/>
      </c>
      <c r="Q26" s="10" t="n"/>
      <c r="R26" s="16">
        <f>IF(OR(B26="",Q26=""),0,IF(Q26&gt;B26,((YEAR(Q26)-YEAR(B26))*12+MONTH(Q26)-MONTH(B26)+1),0))</f>
        <v/>
      </c>
      <c r="S26" s="15">
        <f>ROUND(N26*Settings!$B$8*R26,0)</f>
        <v/>
      </c>
      <c r="T26" s="17">
        <f>IF(B26="","",IF(MONTH(IF(Q26="",B26,Q26))=3,DATE(YEAR(IF(Q26="",B26,Q26)),4,30),DATE(YEAR(IF(Q26="",B26,Q26)),MONTH(IF(Q26="",B26,Q26))+1,7)))</f>
        <v/>
      </c>
      <c r="U26" s="10" t="n"/>
      <c r="V26" s="11" t="n"/>
      <c r="W26" s="16">
        <f>IF(OR(B26="",N26=0),0,IF(U26="",IF(Settings!$B$4&gt;T26,((YEAR(Settings!$B$4)-YEAR(IF(Q26="",B26,Q26)))*12+MONTH(Settings!$B$4)-MONTH(IF(Q26="",B26,Q26))+1),0),IF(U26&gt;T26,((YEAR(U26)-YEAR(IF(Q26="",B26,Q26)))*12+MONTH(U26)-MONTH(IF(Q26="",B26,Q26))+1),0)))</f>
        <v/>
      </c>
      <c r="X26" s="15">
        <f>ROUND(N26*Settings!$B$9*W26,0)</f>
        <v/>
      </c>
      <c r="Y26" s="15">
        <f>S26+X26</f>
        <v/>
      </c>
      <c r="Z26" s="18">
        <f>IF(B26="","",DATE(YEAR(IF(Q26="",B26,Q26)),MONTH(IF(Q26="",B26,Q26)),1))</f>
        <v/>
      </c>
      <c r="AA26" s="9">
        <f>IF(B26="","","Q"&amp;(INT(MOD(MONTH(IF(Q26="",B26,Q26))-4,12)/3)+1))</f>
        <v/>
      </c>
      <c r="AB26" s="9">
        <f>IF(H26="","",IFERROR(INDEX(Rates!$M$5:$M$26,MATCH(H26,Rates!$A$5:$A$26,0)),""))</f>
        <v/>
      </c>
    </row>
    <row r="27">
      <c r="A27" s="9">
        <f>IF(B27="","",ROW()-4)</f>
        <v/>
      </c>
      <c r="B27" s="10" t="n"/>
      <c r="C27" s="11" t="n"/>
      <c r="D27" s="11" t="n"/>
      <c r="E27" s="9">
        <f>IF(B27="","",IF(D27="","No PAN",IF(AND(LEN(D27)=10,ISERROR(VALUE(LEFT(D27,1))),ISERROR(VALUE(MID(D27,5,1))),ISNUMBER(VALUE(MID(D27,6,4))),ISERROR(VALUE(RIGHT(D27,1)))),"Format OK","Check PAN")))</f>
        <v/>
      </c>
      <c r="F27" s="11" t="n"/>
      <c r="G27" s="9">
        <f>IF(B27="","",IF(F27&lt;&gt;"",F27,IF(E27&lt;&gt;"Format OK","Others",IF(OR(MID(D27,4,1)="P",MID(D27,4,1)="H"),"Individual/HUF",IF(MID(D27,4,1)="C","Company","Others")))))</f>
        <v/>
      </c>
      <c r="H27" s="11" t="n"/>
      <c r="I27" s="9">
        <f>IF(H27="","",IFERROR(INDEX(IF(G27="Individual/HUF",Rates!$C$5:$C$26,IF(G27="Company",Rates!$D$5:$D$26,Rates!$E$5:$E$26)),MATCH(H27,Rates!$A$5:$A$26,0)),"?"))</f>
        <v/>
      </c>
      <c r="J27" s="12" t="n"/>
      <c r="K27" s="13">
        <f>IF(H27="","",IFERROR(INDEX(IF(G27="Individual/HUF",Rates!$I$5:$I$26,IF(G27="Company",Rates!$J$5:$J$26,Rates!$K$5:$K$26)),MATCH(H27,Rates!$A$5:$A$26,0)),""))</f>
        <v/>
      </c>
      <c r="L27" s="14" t="n"/>
      <c r="M27" s="13">
        <f>IF(H27="","",IF(L27&lt;&gt;"",IF(E27="Format OK",L27,MAX(L27,INDEX(Rates!$L$5:$L$26,MATCH(H27,Rates!$A$5:$A$26,0)))),IF(K27="","rate?",IF(E27="Format OK",K27,MAX(K27,INDEX(Rates!$L$5:$L$26,MATCH(H27,Rates!$A$5:$A$26,0)))))))</f>
        <v/>
      </c>
      <c r="N27" s="15">
        <f>IF(OR(H27="",NOT(ISNUMBER(M27))),0,IF(AND(LEFT(P27,5)="Below",L27=""),0,ROUND(J27*M27,0)))</f>
        <v/>
      </c>
      <c r="O27" s="15">
        <f>IF(H27="","",SUMIFS($J$5:$J$504,$C$5:$C$504,C27,$H$5:$H$504,H27,$B$5:$B$504,"&lt;="&amp;B27,$B$5:$B$504,"&gt;="&amp;Settings!$B$5))</f>
        <v/>
      </c>
      <c r="P27" s="9">
        <f>IF(H27="","",IFERROR(IF(AND(INDEX(Rates!$F$5:$F$26,MATCH(H27,Rates!$A$5:$A$26,0))=0,INDEX(Rates!$G$5:$G$26,MATCH(H27,Rates!$A$5:$A$26,0))=0),"Deduct (no threshold)",IF(OR(AND(INDEX(Rates!$F$5:$F$26,MATCH(H27,Rates!$A$5:$A$26,0))&gt;0,J27&gt;INDEX(Rates!$F$5:$F$26,MATCH(H27,Rates!$A$5:$A$26,0))),AND(INDEX(Rates!$G$5:$G$26,MATCH(H27,Rates!$A$5:$A$26,0))&gt;0,O27&gt;INDEX(Rates!$G$5:$G$26,MATCH(H27,Rates!$A$5:$A$26,0)))),"Deduct","Below threshold: check")),"?"))</f>
        <v/>
      </c>
      <c r="Q27" s="10" t="n"/>
      <c r="R27" s="16">
        <f>IF(OR(B27="",Q27=""),0,IF(Q27&gt;B27,((YEAR(Q27)-YEAR(B27))*12+MONTH(Q27)-MONTH(B27)+1),0))</f>
        <v/>
      </c>
      <c r="S27" s="15">
        <f>ROUND(N27*Settings!$B$8*R27,0)</f>
        <v/>
      </c>
      <c r="T27" s="17">
        <f>IF(B27="","",IF(MONTH(IF(Q27="",B27,Q27))=3,DATE(YEAR(IF(Q27="",B27,Q27)),4,30),DATE(YEAR(IF(Q27="",B27,Q27)),MONTH(IF(Q27="",B27,Q27))+1,7)))</f>
        <v/>
      </c>
      <c r="U27" s="10" t="n"/>
      <c r="V27" s="11" t="n"/>
      <c r="W27" s="16">
        <f>IF(OR(B27="",N27=0),0,IF(U27="",IF(Settings!$B$4&gt;T27,((YEAR(Settings!$B$4)-YEAR(IF(Q27="",B27,Q27)))*12+MONTH(Settings!$B$4)-MONTH(IF(Q27="",B27,Q27))+1),0),IF(U27&gt;T27,((YEAR(U27)-YEAR(IF(Q27="",B27,Q27)))*12+MONTH(U27)-MONTH(IF(Q27="",B27,Q27))+1),0)))</f>
        <v/>
      </c>
      <c r="X27" s="15">
        <f>ROUND(N27*Settings!$B$9*W27,0)</f>
        <v/>
      </c>
      <c r="Y27" s="15">
        <f>S27+X27</f>
        <v/>
      </c>
      <c r="Z27" s="18">
        <f>IF(B27="","",DATE(YEAR(IF(Q27="",B27,Q27)),MONTH(IF(Q27="",B27,Q27)),1))</f>
        <v/>
      </c>
      <c r="AA27" s="9">
        <f>IF(B27="","","Q"&amp;(INT(MOD(MONTH(IF(Q27="",B27,Q27))-4,12)/3)+1))</f>
        <v/>
      </c>
      <c r="AB27" s="9">
        <f>IF(H27="","",IFERROR(INDEX(Rates!$M$5:$M$26,MATCH(H27,Rates!$A$5:$A$26,0)),""))</f>
        <v/>
      </c>
    </row>
    <row r="28">
      <c r="A28" s="9">
        <f>IF(B28="","",ROW()-4)</f>
        <v/>
      </c>
      <c r="B28" s="10" t="n"/>
      <c r="C28" s="11" t="n"/>
      <c r="D28" s="11" t="n"/>
      <c r="E28" s="9">
        <f>IF(B28="","",IF(D28="","No PAN",IF(AND(LEN(D28)=10,ISERROR(VALUE(LEFT(D28,1))),ISERROR(VALUE(MID(D28,5,1))),ISNUMBER(VALUE(MID(D28,6,4))),ISERROR(VALUE(RIGHT(D28,1)))),"Format OK","Check PAN")))</f>
        <v/>
      </c>
      <c r="F28" s="11" t="n"/>
      <c r="G28" s="9">
        <f>IF(B28="","",IF(F28&lt;&gt;"",F28,IF(E28&lt;&gt;"Format OK","Others",IF(OR(MID(D28,4,1)="P",MID(D28,4,1)="H"),"Individual/HUF",IF(MID(D28,4,1)="C","Company","Others")))))</f>
        <v/>
      </c>
      <c r="H28" s="11" t="n"/>
      <c r="I28" s="9">
        <f>IF(H28="","",IFERROR(INDEX(IF(G28="Individual/HUF",Rates!$C$5:$C$26,IF(G28="Company",Rates!$D$5:$D$26,Rates!$E$5:$E$26)),MATCH(H28,Rates!$A$5:$A$26,0)),"?"))</f>
        <v/>
      </c>
      <c r="J28" s="12" t="n"/>
      <c r="K28" s="13">
        <f>IF(H28="","",IFERROR(INDEX(IF(G28="Individual/HUF",Rates!$I$5:$I$26,IF(G28="Company",Rates!$J$5:$J$26,Rates!$K$5:$K$26)),MATCH(H28,Rates!$A$5:$A$26,0)),""))</f>
        <v/>
      </c>
      <c r="L28" s="14" t="n"/>
      <c r="M28" s="13">
        <f>IF(H28="","",IF(L28&lt;&gt;"",IF(E28="Format OK",L28,MAX(L28,INDEX(Rates!$L$5:$L$26,MATCH(H28,Rates!$A$5:$A$26,0)))),IF(K28="","rate?",IF(E28="Format OK",K28,MAX(K28,INDEX(Rates!$L$5:$L$26,MATCH(H28,Rates!$A$5:$A$26,0)))))))</f>
        <v/>
      </c>
      <c r="N28" s="15">
        <f>IF(OR(H28="",NOT(ISNUMBER(M28))),0,IF(AND(LEFT(P28,5)="Below",L28=""),0,ROUND(J28*M28,0)))</f>
        <v/>
      </c>
      <c r="O28" s="15">
        <f>IF(H28="","",SUMIFS($J$5:$J$504,$C$5:$C$504,C28,$H$5:$H$504,H28,$B$5:$B$504,"&lt;="&amp;B28,$B$5:$B$504,"&gt;="&amp;Settings!$B$5))</f>
        <v/>
      </c>
      <c r="P28" s="9">
        <f>IF(H28="","",IFERROR(IF(AND(INDEX(Rates!$F$5:$F$26,MATCH(H28,Rates!$A$5:$A$26,0))=0,INDEX(Rates!$G$5:$G$26,MATCH(H28,Rates!$A$5:$A$26,0))=0),"Deduct (no threshold)",IF(OR(AND(INDEX(Rates!$F$5:$F$26,MATCH(H28,Rates!$A$5:$A$26,0))&gt;0,J28&gt;INDEX(Rates!$F$5:$F$26,MATCH(H28,Rates!$A$5:$A$26,0))),AND(INDEX(Rates!$G$5:$G$26,MATCH(H28,Rates!$A$5:$A$26,0))&gt;0,O28&gt;INDEX(Rates!$G$5:$G$26,MATCH(H28,Rates!$A$5:$A$26,0)))),"Deduct","Below threshold: check")),"?"))</f>
        <v/>
      </c>
      <c r="Q28" s="10" t="n"/>
      <c r="R28" s="16">
        <f>IF(OR(B28="",Q28=""),0,IF(Q28&gt;B28,((YEAR(Q28)-YEAR(B28))*12+MONTH(Q28)-MONTH(B28)+1),0))</f>
        <v/>
      </c>
      <c r="S28" s="15">
        <f>ROUND(N28*Settings!$B$8*R28,0)</f>
        <v/>
      </c>
      <c r="T28" s="17">
        <f>IF(B28="","",IF(MONTH(IF(Q28="",B28,Q28))=3,DATE(YEAR(IF(Q28="",B28,Q28)),4,30),DATE(YEAR(IF(Q28="",B28,Q28)),MONTH(IF(Q28="",B28,Q28))+1,7)))</f>
        <v/>
      </c>
      <c r="U28" s="10" t="n"/>
      <c r="V28" s="11" t="n"/>
      <c r="W28" s="16">
        <f>IF(OR(B28="",N28=0),0,IF(U28="",IF(Settings!$B$4&gt;T28,((YEAR(Settings!$B$4)-YEAR(IF(Q28="",B28,Q28)))*12+MONTH(Settings!$B$4)-MONTH(IF(Q28="",B28,Q28))+1),0),IF(U28&gt;T28,((YEAR(U28)-YEAR(IF(Q28="",B28,Q28)))*12+MONTH(U28)-MONTH(IF(Q28="",B28,Q28))+1),0)))</f>
        <v/>
      </c>
      <c r="X28" s="15">
        <f>ROUND(N28*Settings!$B$9*W28,0)</f>
        <v/>
      </c>
      <c r="Y28" s="15">
        <f>S28+X28</f>
        <v/>
      </c>
      <c r="Z28" s="18">
        <f>IF(B28="","",DATE(YEAR(IF(Q28="",B28,Q28)),MONTH(IF(Q28="",B28,Q28)),1))</f>
        <v/>
      </c>
      <c r="AA28" s="9">
        <f>IF(B28="","","Q"&amp;(INT(MOD(MONTH(IF(Q28="",B28,Q28))-4,12)/3)+1))</f>
        <v/>
      </c>
      <c r="AB28" s="9">
        <f>IF(H28="","",IFERROR(INDEX(Rates!$M$5:$M$26,MATCH(H28,Rates!$A$5:$A$26,0)),""))</f>
        <v/>
      </c>
    </row>
    <row r="29">
      <c r="A29" s="9">
        <f>IF(B29="","",ROW()-4)</f>
        <v/>
      </c>
      <c r="B29" s="10" t="n"/>
      <c r="C29" s="11" t="n"/>
      <c r="D29" s="11" t="n"/>
      <c r="E29" s="9">
        <f>IF(B29="","",IF(D29="","No PAN",IF(AND(LEN(D29)=10,ISERROR(VALUE(LEFT(D29,1))),ISERROR(VALUE(MID(D29,5,1))),ISNUMBER(VALUE(MID(D29,6,4))),ISERROR(VALUE(RIGHT(D29,1)))),"Format OK","Check PAN")))</f>
        <v/>
      </c>
      <c r="F29" s="11" t="n"/>
      <c r="G29" s="9">
        <f>IF(B29="","",IF(F29&lt;&gt;"",F29,IF(E29&lt;&gt;"Format OK","Others",IF(OR(MID(D29,4,1)="P",MID(D29,4,1)="H"),"Individual/HUF",IF(MID(D29,4,1)="C","Company","Others")))))</f>
        <v/>
      </c>
      <c r="H29" s="11" t="n"/>
      <c r="I29" s="9">
        <f>IF(H29="","",IFERROR(INDEX(IF(G29="Individual/HUF",Rates!$C$5:$C$26,IF(G29="Company",Rates!$D$5:$D$26,Rates!$E$5:$E$26)),MATCH(H29,Rates!$A$5:$A$26,0)),"?"))</f>
        <v/>
      </c>
      <c r="J29" s="12" t="n"/>
      <c r="K29" s="13">
        <f>IF(H29="","",IFERROR(INDEX(IF(G29="Individual/HUF",Rates!$I$5:$I$26,IF(G29="Company",Rates!$J$5:$J$26,Rates!$K$5:$K$26)),MATCH(H29,Rates!$A$5:$A$26,0)),""))</f>
        <v/>
      </c>
      <c r="L29" s="14" t="n"/>
      <c r="M29" s="13">
        <f>IF(H29="","",IF(L29&lt;&gt;"",IF(E29="Format OK",L29,MAX(L29,INDEX(Rates!$L$5:$L$26,MATCH(H29,Rates!$A$5:$A$26,0)))),IF(K29="","rate?",IF(E29="Format OK",K29,MAX(K29,INDEX(Rates!$L$5:$L$26,MATCH(H29,Rates!$A$5:$A$26,0)))))))</f>
        <v/>
      </c>
      <c r="N29" s="15">
        <f>IF(OR(H29="",NOT(ISNUMBER(M29))),0,IF(AND(LEFT(P29,5)="Below",L29=""),0,ROUND(J29*M29,0)))</f>
        <v/>
      </c>
      <c r="O29" s="15">
        <f>IF(H29="","",SUMIFS($J$5:$J$504,$C$5:$C$504,C29,$H$5:$H$504,H29,$B$5:$B$504,"&lt;="&amp;B29,$B$5:$B$504,"&gt;="&amp;Settings!$B$5))</f>
        <v/>
      </c>
      <c r="P29" s="9">
        <f>IF(H29="","",IFERROR(IF(AND(INDEX(Rates!$F$5:$F$26,MATCH(H29,Rates!$A$5:$A$26,0))=0,INDEX(Rates!$G$5:$G$26,MATCH(H29,Rates!$A$5:$A$26,0))=0),"Deduct (no threshold)",IF(OR(AND(INDEX(Rates!$F$5:$F$26,MATCH(H29,Rates!$A$5:$A$26,0))&gt;0,J29&gt;INDEX(Rates!$F$5:$F$26,MATCH(H29,Rates!$A$5:$A$26,0))),AND(INDEX(Rates!$G$5:$G$26,MATCH(H29,Rates!$A$5:$A$26,0))&gt;0,O29&gt;INDEX(Rates!$G$5:$G$26,MATCH(H29,Rates!$A$5:$A$26,0)))),"Deduct","Below threshold: check")),"?"))</f>
        <v/>
      </c>
      <c r="Q29" s="10" t="n"/>
      <c r="R29" s="16">
        <f>IF(OR(B29="",Q29=""),0,IF(Q29&gt;B29,((YEAR(Q29)-YEAR(B29))*12+MONTH(Q29)-MONTH(B29)+1),0))</f>
        <v/>
      </c>
      <c r="S29" s="15">
        <f>ROUND(N29*Settings!$B$8*R29,0)</f>
        <v/>
      </c>
      <c r="T29" s="17">
        <f>IF(B29="","",IF(MONTH(IF(Q29="",B29,Q29))=3,DATE(YEAR(IF(Q29="",B29,Q29)),4,30),DATE(YEAR(IF(Q29="",B29,Q29)),MONTH(IF(Q29="",B29,Q29))+1,7)))</f>
        <v/>
      </c>
      <c r="U29" s="10" t="n"/>
      <c r="V29" s="11" t="n"/>
      <c r="W29" s="16">
        <f>IF(OR(B29="",N29=0),0,IF(U29="",IF(Settings!$B$4&gt;T29,((YEAR(Settings!$B$4)-YEAR(IF(Q29="",B29,Q29)))*12+MONTH(Settings!$B$4)-MONTH(IF(Q29="",B29,Q29))+1),0),IF(U29&gt;T29,((YEAR(U29)-YEAR(IF(Q29="",B29,Q29)))*12+MONTH(U29)-MONTH(IF(Q29="",B29,Q29))+1),0)))</f>
        <v/>
      </c>
      <c r="X29" s="15">
        <f>ROUND(N29*Settings!$B$9*W29,0)</f>
        <v/>
      </c>
      <c r="Y29" s="15">
        <f>S29+X29</f>
        <v/>
      </c>
      <c r="Z29" s="18">
        <f>IF(B29="","",DATE(YEAR(IF(Q29="",B29,Q29)),MONTH(IF(Q29="",B29,Q29)),1))</f>
        <v/>
      </c>
      <c r="AA29" s="9">
        <f>IF(B29="","","Q"&amp;(INT(MOD(MONTH(IF(Q29="",B29,Q29))-4,12)/3)+1))</f>
        <v/>
      </c>
      <c r="AB29" s="9">
        <f>IF(H29="","",IFERROR(INDEX(Rates!$M$5:$M$26,MATCH(H29,Rates!$A$5:$A$26,0)),""))</f>
        <v/>
      </c>
    </row>
    <row r="30">
      <c r="A30" s="9">
        <f>IF(B30="","",ROW()-4)</f>
        <v/>
      </c>
      <c r="B30" s="10" t="n"/>
      <c r="C30" s="11" t="n"/>
      <c r="D30" s="11" t="n"/>
      <c r="E30" s="9">
        <f>IF(B30="","",IF(D30="","No PAN",IF(AND(LEN(D30)=10,ISERROR(VALUE(LEFT(D30,1))),ISERROR(VALUE(MID(D30,5,1))),ISNUMBER(VALUE(MID(D30,6,4))),ISERROR(VALUE(RIGHT(D30,1)))),"Format OK","Check PAN")))</f>
        <v/>
      </c>
      <c r="F30" s="11" t="n"/>
      <c r="G30" s="9">
        <f>IF(B30="","",IF(F30&lt;&gt;"",F30,IF(E30&lt;&gt;"Format OK","Others",IF(OR(MID(D30,4,1)="P",MID(D30,4,1)="H"),"Individual/HUF",IF(MID(D30,4,1)="C","Company","Others")))))</f>
        <v/>
      </c>
      <c r="H30" s="11" t="n"/>
      <c r="I30" s="9">
        <f>IF(H30="","",IFERROR(INDEX(IF(G30="Individual/HUF",Rates!$C$5:$C$26,IF(G30="Company",Rates!$D$5:$D$26,Rates!$E$5:$E$26)),MATCH(H30,Rates!$A$5:$A$26,0)),"?"))</f>
        <v/>
      </c>
      <c r="J30" s="12" t="n"/>
      <c r="K30" s="13">
        <f>IF(H30="","",IFERROR(INDEX(IF(G30="Individual/HUF",Rates!$I$5:$I$26,IF(G30="Company",Rates!$J$5:$J$26,Rates!$K$5:$K$26)),MATCH(H30,Rates!$A$5:$A$26,0)),""))</f>
        <v/>
      </c>
      <c r="L30" s="14" t="n"/>
      <c r="M30" s="13">
        <f>IF(H30="","",IF(L30&lt;&gt;"",IF(E30="Format OK",L30,MAX(L30,INDEX(Rates!$L$5:$L$26,MATCH(H30,Rates!$A$5:$A$26,0)))),IF(K30="","rate?",IF(E30="Format OK",K30,MAX(K30,INDEX(Rates!$L$5:$L$26,MATCH(H30,Rates!$A$5:$A$26,0)))))))</f>
        <v/>
      </c>
      <c r="N30" s="15">
        <f>IF(OR(H30="",NOT(ISNUMBER(M30))),0,IF(AND(LEFT(P30,5)="Below",L30=""),0,ROUND(J30*M30,0)))</f>
        <v/>
      </c>
      <c r="O30" s="15">
        <f>IF(H30="","",SUMIFS($J$5:$J$504,$C$5:$C$504,C30,$H$5:$H$504,H30,$B$5:$B$504,"&lt;="&amp;B30,$B$5:$B$504,"&gt;="&amp;Settings!$B$5))</f>
        <v/>
      </c>
      <c r="P30" s="9">
        <f>IF(H30="","",IFERROR(IF(AND(INDEX(Rates!$F$5:$F$26,MATCH(H30,Rates!$A$5:$A$26,0))=0,INDEX(Rates!$G$5:$G$26,MATCH(H30,Rates!$A$5:$A$26,0))=0),"Deduct (no threshold)",IF(OR(AND(INDEX(Rates!$F$5:$F$26,MATCH(H30,Rates!$A$5:$A$26,0))&gt;0,J30&gt;INDEX(Rates!$F$5:$F$26,MATCH(H30,Rates!$A$5:$A$26,0))),AND(INDEX(Rates!$G$5:$G$26,MATCH(H30,Rates!$A$5:$A$26,0))&gt;0,O30&gt;INDEX(Rates!$G$5:$G$26,MATCH(H30,Rates!$A$5:$A$26,0)))),"Deduct","Below threshold: check")),"?"))</f>
        <v/>
      </c>
      <c r="Q30" s="10" t="n"/>
      <c r="R30" s="16">
        <f>IF(OR(B30="",Q30=""),0,IF(Q30&gt;B30,((YEAR(Q30)-YEAR(B30))*12+MONTH(Q30)-MONTH(B30)+1),0))</f>
        <v/>
      </c>
      <c r="S30" s="15">
        <f>ROUND(N30*Settings!$B$8*R30,0)</f>
        <v/>
      </c>
      <c r="T30" s="17">
        <f>IF(B30="","",IF(MONTH(IF(Q30="",B30,Q30))=3,DATE(YEAR(IF(Q30="",B30,Q30)),4,30),DATE(YEAR(IF(Q30="",B30,Q30)),MONTH(IF(Q30="",B30,Q30))+1,7)))</f>
        <v/>
      </c>
      <c r="U30" s="10" t="n"/>
      <c r="V30" s="11" t="n"/>
      <c r="W30" s="16">
        <f>IF(OR(B30="",N30=0),0,IF(U30="",IF(Settings!$B$4&gt;T30,((YEAR(Settings!$B$4)-YEAR(IF(Q30="",B30,Q30)))*12+MONTH(Settings!$B$4)-MONTH(IF(Q30="",B30,Q30))+1),0),IF(U30&gt;T30,((YEAR(U30)-YEAR(IF(Q30="",B30,Q30)))*12+MONTH(U30)-MONTH(IF(Q30="",B30,Q30))+1),0)))</f>
        <v/>
      </c>
      <c r="X30" s="15">
        <f>ROUND(N30*Settings!$B$9*W30,0)</f>
        <v/>
      </c>
      <c r="Y30" s="15">
        <f>S30+X30</f>
        <v/>
      </c>
      <c r="Z30" s="18">
        <f>IF(B30="","",DATE(YEAR(IF(Q30="",B30,Q30)),MONTH(IF(Q30="",B30,Q30)),1))</f>
        <v/>
      </c>
      <c r="AA30" s="9">
        <f>IF(B30="","","Q"&amp;(INT(MOD(MONTH(IF(Q30="",B30,Q30))-4,12)/3)+1))</f>
        <v/>
      </c>
      <c r="AB30" s="9">
        <f>IF(H30="","",IFERROR(INDEX(Rates!$M$5:$M$26,MATCH(H30,Rates!$A$5:$A$26,0)),""))</f>
        <v/>
      </c>
    </row>
    <row r="31">
      <c r="A31" s="9">
        <f>IF(B31="","",ROW()-4)</f>
        <v/>
      </c>
      <c r="B31" s="10" t="n"/>
      <c r="C31" s="11" t="n"/>
      <c r="D31" s="11" t="n"/>
      <c r="E31" s="9">
        <f>IF(B31="","",IF(D31="","No PAN",IF(AND(LEN(D31)=10,ISERROR(VALUE(LEFT(D31,1))),ISERROR(VALUE(MID(D31,5,1))),ISNUMBER(VALUE(MID(D31,6,4))),ISERROR(VALUE(RIGHT(D31,1)))),"Format OK","Check PAN")))</f>
        <v/>
      </c>
      <c r="F31" s="11" t="n"/>
      <c r="G31" s="9">
        <f>IF(B31="","",IF(F31&lt;&gt;"",F31,IF(E31&lt;&gt;"Format OK","Others",IF(OR(MID(D31,4,1)="P",MID(D31,4,1)="H"),"Individual/HUF",IF(MID(D31,4,1)="C","Company","Others")))))</f>
        <v/>
      </c>
      <c r="H31" s="11" t="n"/>
      <c r="I31" s="9">
        <f>IF(H31="","",IFERROR(INDEX(IF(G31="Individual/HUF",Rates!$C$5:$C$26,IF(G31="Company",Rates!$D$5:$D$26,Rates!$E$5:$E$26)),MATCH(H31,Rates!$A$5:$A$26,0)),"?"))</f>
        <v/>
      </c>
      <c r="J31" s="12" t="n"/>
      <c r="K31" s="13">
        <f>IF(H31="","",IFERROR(INDEX(IF(G31="Individual/HUF",Rates!$I$5:$I$26,IF(G31="Company",Rates!$J$5:$J$26,Rates!$K$5:$K$26)),MATCH(H31,Rates!$A$5:$A$26,0)),""))</f>
        <v/>
      </c>
      <c r="L31" s="14" t="n"/>
      <c r="M31" s="13">
        <f>IF(H31="","",IF(L31&lt;&gt;"",IF(E31="Format OK",L31,MAX(L31,INDEX(Rates!$L$5:$L$26,MATCH(H31,Rates!$A$5:$A$26,0)))),IF(K31="","rate?",IF(E31="Format OK",K31,MAX(K31,INDEX(Rates!$L$5:$L$26,MATCH(H31,Rates!$A$5:$A$26,0)))))))</f>
        <v/>
      </c>
      <c r="N31" s="15">
        <f>IF(OR(H31="",NOT(ISNUMBER(M31))),0,IF(AND(LEFT(P31,5)="Below",L31=""),0,ROUND(J31*M31,0)))</f>
        <v/>
      </c>
      <c r="O31" s="15">
        <f>IF(H31="","",SUMIFS($J$5:$J$504,$C$5:$C$504,C31,$H$5:$H$504,H31,$B$5:$B$504,"&lt;="&amp;B31,$B$5:$B$504,"&gt;="&amp;Settings!$B$5))</f>
        <v/>
      </c>
      <c r="P31" s="9">
        <f>IF(H31="","",IFERROR(IF(AND(INDEX(Rates!$F$5:$F$26,MATCH(H31,Rates!$A$5:$A$26,0))=0,INDEX(Rates!$G$5:$G$26,MATCH(H31,Rates!$A$5:$A$26,0))=0),"Deduct (no threshold)",IF(OR(AND(INDEX(Rates!$F$5:$F$26,MATCH(H31,Rates!$A$5:$A$26,0))&gt;0,J31&gt;INDEX(Rates!$F$5:$F$26,MATCH(H31,Rates!$A$5:$A$26,0))),AND(INDEX(Rates!$G$5:$G$26,MATCH(H31,Rates!$A$5:$A$26,0))&gt;0,O31&gt;INDEX(Rates!$G$5:$G$26,MATCH(H31,Rates!$A$5:$A$26,0)))),"Deduct","Below threshold: check")),"?"))</f>
        <v/>
      </c>
      <c r="Q31" s="10" t="n"/>
      <c r="R31" s="16">
        <f>IF(OR(B31="",Q31=""),0,IF(Q31&gt;B31,((YEAR(Q31)-YEAR(B31))*12+MONTH(Q31)-MONTH(B31)+1),0))</f>
        <v/>
      </c>
      <c r="S31" s="15">
        <f>ROUND(N31*Settings!$B$8*R31,0)</f>
        <v/>
      </c>
      <c r="T31" s="17">
        <f>IF(B31="","",IF(MONTH(IF(Q31="",B31,Q31))=3,DATE(YEAR(IF(Q31="",B31,Q31)),4,30),DATE(YEAR(IF(Q31="",B31,Q31)),MONTH(IF(Q31="",B31,Q31))+1,7)))</f>
        <v/>
      </c>
      <c r="U31" s="10" t="n"/>
      <c r="V31" s="11" t="n"/>
      <c r="W31" s="16">
        <f>IF(OR(B31="",N31=0),0,IF(U31="",IF(Settings!$B$4&gt;T31,((YEAR(Settings!$B$4)-YEAR(IF(Q31="",B31,Q31)))*12+MONTH(Settings!$B$4)-MONTH(IF(Q31="",B31,Q31))+1),0),IF(U31&gt;T31,((YEAR(U31)-YEAR(IF(Q31="",B31,Q31)))*12+MONTH(U31)-MONTH(IF(Q31="",B31,Q31))+1),0)))</f>
        <v/>
      </c>
      <c r="X31" s="15">
        <f>ROUND(N31*Settings!$B$9*W31,0)</f>
        <v/>
      </c>
      <c r="Y31" s="15">
        <f>S31+X31</f>
        <v/>
      </c>
      <c r="Z31" s="18">
        <f>IF(B31="","",DATE(YEAR(IF(Q31="",B31,Q31)),MONTH(IF(Q31="",B31,Q31)),1))</f>
        <v/>
      </c>
      <c r="AA31" s="9">
        <f>IF(B31="","","Q"&amp;(INT(MOD(MONTH(IF(Q31="",B31,Q31))-4,12)/3)+1))</f>
        <v/>
      </c>
      <c r="AB31" s="9">
        <f>IF(H31="","",IFERROR(INDEX(Rates!$M$5:$M$26,MATCH(H31,Rates!$A$5:$A$26,0)),""))</f>
        <v/>
      </c>
    </row>
    <row r="32">
      <c r="A32" s="9">
        <f>IF(B32="","",ROW()-4)</f>
        <v/>
      </c>
      <c r="B32" s="10" t="n"/>
      <c r="C32" s="11" t="n"/>
      <c r="D32" s="11" t="n"/>
      <c r="E32" s="9">
        <f>IF(B32="","",IF(D32="","No PAN",IF(AND(LEN(D32)=10,ISERROR(VALUE(LEFT(D32,1))),ISERROR(VALUE(MID(D32,5,1))),ISNUMBER(VALUE(MID(D32,6,4))),ISERROR(VALUE(RIGHT(D32,1)))),"Format OK","Check PAN")))</f>
        <v/>
      </c>
      <c r="F32" s="11" t="n"/>
      <c r="G32" s="9">
        <f>IF(B32="","",IF(F32&lt;&gt;"",F32,IF(E32&lt;&gt;"Format OK","Others",IF(OR(MID(D32,4,1)="P",MID(D32,4,1)="H"),"Individual/HUF",IF(MID(D32,4,1)="C","Company","Others")))))</f>
        <v/>
      </c>
      <c r="H32" s="11" t="n"/>
      <c r="I32" s="9">
        <f>IF(H32="","",IFERROR(INDEX(IF(G32="Individual/HUF",Rates!$C$5:$C$26,IF(G32="Company",Rates!$D$5:$D$26,Rates!$E$5:$E$26)),MATCH(H32,Rates!$A$5:$A$26,0)),"?"))</f>
        <v/>
      </c>
      <c r="J32" s="12" t="n"/>
      <c r="K32" s="13">
        <f>IF(H32="","",IFERROR(INDEX(IF(G32="Individual/HUF",Rates!$I$5:$I$26,IF(G32="Company",Rates!$J$5:$J$26,Rates!$K$5:$K$26)),MATCH(H32,Rates!$A$5:$A$26,0)),""))</f>
        <v/>
      </c>
      <c r="L32" s="14" t="n"/>
      <c r="M32" s="13">
        <f>IF(H32="","",IF(L32&lt;&gt;"",IF(E32="Format OK",L32,MAX(L32,INDEX(Rates!$L$5:$L$26,MATCH(H32,Rates!$A$5:$A$26,0)))),IF(K32="","rate?",IF(E32="Format OK",K32,MAX(K32,INDEX(Rates!$L$5:$L$26,MATCH(H32,Rates!$A$5:$A$26,0)))))))</f>
        <v/>
      </c>
      <c r="N32" s="15">
        <f>IF(OR(H32="",NOT(ISNUMBER(M32))),0,IF(AND(LEFT(P32,5)="Below",L32=""),0,ROUND(J32*M32,0)))</f>
        <v/>
      </c>
      <c r="O32" s="15">
        <f>IF(H32="","",SUMIFS($J$5:$J$504,$C$5:$C$504,C32,$H$5:$H$504,H32,$B$5:$B$504,"&lt;="&amp;B32,$B$5:$B$504,"&gt;="&amp;Settings!$B$5))</f>
        <v/>
      </c>
      <c r="P32" s="9">
        <f>IF(H32="","",IFERROR(IF(AND(INDEX(Rates!$F$5:$F$26,MATCH(H32,Rates!$A$5:$A$26,0))=0,INDEX(Rates!$G$5:$G$26,MATCH(H32,Rates!$A$5:$A$26,0))=0),"Deduct (no threshold)",IF(OR(AND(INDEX(Rates!$F$5:$F$26,MATCH(H32,Rates!$A$5:$A$26,0))&gt;0,J32&gt;INDEX(Rates!$F$5:$F$26,MATCH(H32,Rates!$A$5:$A$26,0))),AND(INDEX(Rates!$G$5:$G$26,MATCH(H32,Rates!$A$5:$A$26,0))&gt;0,O32&gt;INDEX(Rates!$G$5:$G$26,MATCH(H32,Rates!$A$5:$A$26,0)))),"Deduct","Below threshold: check")),"?"))</f>
        <v/>
      </c>
      <c r="Q32" s="10" t="n"/>
      <c r="R32" s="16">
        <f>IF(OR(B32="",Q32=""),0,IF(Q32&gt;B32,((YEAR(Q32)-YEAR(B32))*12+MONTH(Q32)-MONTH(B32)+1),0))</f>
        <v/>
      </c>
      <c r="S32" s="15">
        <f>ROUND(N32*Settings!$B$8*R32,0)</f>
        <v/>
      </c>
      <c r="T32" s="17">
        <f>IF(B32="","",IF(MONTH(IF(Q32="",B32,Q32))=3,DATE(YEAR(IF(Q32="",B32,Q32)),4,30),DATE(YEAR(IF(Q32="",B32,Q32)),MONTH(IF(Q32="",B32,Q32))+1,7)))</f>
        <v/>
      </c>
      <c r="U32" s="10" t="n"/>
      <c r="V32" s="11" t="n"/>
      <c r="W32" s="16">
        <f>IF(OR(B32="",N32=0),0,IF(U32="",IF(Settings!$B$4&gt;T32,((YEAR(Settings!$B$4)-YEAR(IF(Q32="",B32,Q32)))*12+MONTH(Settings!$B$4)-MONTH(IF(Q32="",B32,Q32))+1),0),IF(U32&gt;T32,((YEAR(U32)-YEAR(IF(Q32="",B32,Q32)))*12+MONTH(U32)-MONTH(IF(Q32="",B32,Q32))+1),0)))</f>
        <v/>
      </c>
      <c r="X32" s="15">
        <f>ROUND(N32*Settings!$B$9*W32,0)</f>
        <v/>
      </c>
      <c r="Y32" s="15">
        <f>S32+X32</f>
        <v/>
      </c>
      <c r="Z32" s="18">
        <f>IF(B32="","",DATE(YEAR(IF(Q32="",B32,Q32)),MONTH(IF(Q32="",B32,Q32)),1))</f>
        <v/>
      </c>
      <c r="AA32" s="9">
        <f>IF(B32="","","Q"&amp;(INT(MOD(MONTH(IF(Q32="",B32,Q32))-4,12)/3)+1))</f>
        <v/>
      </c>
      <c r="AB32" s="9">
        <f>IF(H32="","",IFERROR(INDEX(Rates!$M$5:$M$26,MATCH(H32,Rates!$A$5:$A$26,0)),""))</f>
        <v/>
      </c>
    </row>
    <row r="33">
      <c r="A33" s="9">
        <f>IF(B33="","",ROW()-4)</f>
        <v/>
      </c>
      <c r="B33" s="10" t="n"/>
      <c r="C33" s="11" t="n"/>
      <c r="D33" s="11" t="n"/>
      <c r="E33" s="9">
        <f>IF(B33="","",IF(D33="","No PAN",IF(AND(LEN(D33)=10,ISERROR(VALUE(LEFT(D33,1))),ISERROR(VALUE(MID(D33,5,1))),ISNUMBER(VALUE(MID(D33,6,4))),ISERROR(VALUE(RIGHT(D33,1)))),"Format OK","Check PAN")))</f>
        <v/>
      </c>
      <c r="F33" s="11" t="n"/>
      <c r="G33" s="9">
        <f>IF(B33="","",IF(F33&lt;&gt;"",F33,IF(E33&lt;&gt;"Format OK","Others",IF(OR(MID(D33,4,1)="P",MID(D33,4,1)="H"),"Individual/HUF",IF(MID(D33,4,1)="C","Company","Others")))))</f>
        <v/>
      </c>
      <c r="H33" s="11" t="n"/>
      <c r="I33" s="9">
        <f>IF(H33="","",IFERROR(INDEX(IF(G33="Individual/HUF",Rates!$C$5:$C$26,IF(G33="Company",Rates!$D$5:$D$26,Rates!$E$5:$E$26)),MATCH(H33,Rates!$A$5:$A$26,0)),"?"))</f>
        <v/>
      </c>
      <c r="J33" s="12" t="n"/>
      <c r="K33" s="13">
        <f>IF(H33="","",IFERROR(INDEX(IF(G33="Individual/HUF",Rates!$I$5:$I$26,IF(G33="Company",Rates!$J$5:$J$26,Rates!$K$5:$K$26)),MATCH(H33,Rates!$A$5:$A$26,0)),""))</f>
        <v/>
      </c>
      <c r="L33" s="14" t="n"/>
      <c r="M33" s="13">
        <f>IF(H33="","",IF(L33&lt;&gt;"",IF(E33="Format OK",L33,MAX(L33,INDEX(Rates!$L$5:$L$26,MATCH(H33,Rates!$A$5:$A$26,0)))),IF(K33="","rate?",IF(E33="Format OK",K33,MAX(K33,INDEX(Rates!$L$5:$L$26,MATCH(H33,Rates!$A$5:$A$26,0)))))))</f>
        <v/>
      </c>
      <c r="N33" s="15">
        <f>IF(OR(H33="",NOT(ISNUMBER(M33))),0,IF(AND(LEFT(P33,5)="Below",L33=""),0,ROUND(J33*M33,0)))</f>
        <v/>
      </c>
      <c r="O33" s="15">
        <f>IF(H33="","",SUMIFS($J$5:$J$504,$C$5:$C$504,C33,$H$5:$H$504,H33,$B$5:$B$504,"&lt;="&amp;B33,$B$5:$B$504,"&gt;="&amp;Settings!$B$5))</f>
        <v/>
      </c>
      <c r="P33" s="9">
        <f>IF(H33="","",IFERROR(IF(AND(INDEX(Rates!$F$5:$F$26,MATCH(H33,Rates!$A$5:$A$26,0))=0,INDEX(Rates!$G$5:$G$26,MATCH(H33,Rates!$A$5:$A$26,0))=0),"Deduct (no threshold)",IF(OR(AND(INDEX(Rates!$F$5:$F$26,MATCH(H33,Rates!$A$5:$A$26,0))&gt;0,J33&gt;INDEX(Rates!$F$5:$F$26,MATCH(H33,Rates!$A$5:$A$26,0))),AND(INDEX(Rates!$G$5:$G$26,MATCH(H33,Rates!$A$5:$A$26,0))&gt;0,O33&gt;INDEX(Rates!$G$5:$G$26,MATCH(H33,Rates!$A$5:$A$26,0)))),"Deduct","Below threshold: check")),"?"))</f>
        <v/>
      </c>
      <c r="Q33" s="10" t="n"/>
      <c r="R33" s="16">
        <f>IF(OR(B33="",Q33=""),0,IF(Q33&gt;B33,((YEAR(Q33)-YEAR(B33))*12+MONTH(Q33)-MONTH(B33)+1),0))</f>
        <v/>
      </c>
      <c r="S33" s="15">
        <f>ROUND(N33*Settings!$B$8*R33,0)</f>
        <v/>
      </c>
      <c r="T33" s="17">
        <f>IF(B33="","",IF(MONTH(IF(Q33="",B33,Q33))=3,DATE(YEAR(IF(Q33="",B33,Q33)),4,30),DATE(YEAR(IF(Q33="",B33,Q33)),MONTH(IF(Q33="",B33,Q33))+1,7)))</f>
        <v/>
      </c>
      <c r="U33" s="10" t="n"/>
      <c r="V33" s="11" t="n"/>
      <c r="W33" s="16">
        <f>IF(OR(B33="",N33=0),0,IF(U33="",IF(Settings!$B$4&gt;T33,((YEAR(Settings!$B$4)-YEAR(IF(Q33="",B33,Q33)))*12+MONTH(Settings!$B$4)-MONTH(IF(Q33="",B33,Q33))+1),0),IF(U33&gt;T33,((YEAR(U33)-YEAR(IF(Q33="",B33,Q33)))*12+MONTH(U33)-MONTH(IF(Q33="",B33,Q33))+1),0)))</f>
        <v/>
      </c>
      <c r="X33" s="15">
        <f>ROUND(N33*Settings!$B$9*W33,0)</f>
        <v/>
      </c>
      <c r="Y33" s="15">
        <f>S33+X33</f>
        <v/>
      </c>
      <c r="Z33" s="18">
        <f>IF(B33="","",DATE(YEAR(IF(Q33="",B33,Q33)),MONTH(IF(Q33="",B33,Q33)),1))</f>
        <v/>
      </c>
      <c r="AA33" s="9">
        <f>IF(B33="","","Q"&amp;(INT(MOD(MONTH(IF(Q33="",B33,Q33))-4,12)/3)+1))</f>
        <v/>
      </c>
      <c r="AB33" s="9">
        <f>IF(H33="","",IFERROR(INDEX(Rates!$M$5:$M$26,MATCH(H33,Rates!$A$5:$A$26,0)),""))</f>
        <v/>
      </c>
    </row>
    <row r="34">
      <c r="A34" s="9">
        <f>IF(B34="","",ROW()-4)</f>
        <v/>
      </c>
      <c r="B34" s="10" t="n"/>
      <c r="C34" s="11" t="n"/>
      <c r="D34" s="11" t="n"/>
      <c r="E34" s="9">
        <f>IF(B34="","",IF(D34="","No PAN",IF(AND(LEN(D34)=10,ISERROR(VALUE(LEFT(D34,1))),ISERROR(VALUE(MID(D34,5,1))),ISNUMBER(VALUE(MID(D34,6,4))),ISERROR(VALUE(RIGHT(D34,1)))),"Format OK","Check PAN")))</f>
        <v/>
      </c>
      <c r="F34" s="11" t="n"/>
      <c r="G34" s="9">
        <f>IF(B34="","",IF(F34&lt;&gt;"",F34,IF(E34&lt;&gt;"Format OK","Others",IF(OR(MID(D34,4,1)="P",MID(D34,4,1)="H"),"Individual/HUF",IF(MID(D34,4,1)="C","Company","Others")))))</f>
        <v/>
      </c>
      <c r="H34" s="11" t="n"/>
      <c r="I34" s="9">
        <f>IF(H34="","",IFERROR(INDEX(IF(G34="Individual/HUF",Rates!$C$5:$C$26,IF(G34="Company",Rates!$D$5:$D$26,Rates!$E$5:$E$26)),MATCH(H34,Rates!$A$5:$A$26,0)),"?"))</f>
        <v/>
      </c>
      <c r="J34" s="12" t="n"/>
      <c r="K34" s="13">
        <f>IF(H34="","",IFERROR(INDEX(IF(G34="Individual/HUF",Rates!$I$5:$I$26,IF(G34="Company",Rates!$J$5:$J$26,Rates!$K$5:$K$26)),MATCH(H34,Rates!$A$5:$A$26,0)),""))</f>
        <v/>
      </c>
      <c r="L34" s="14" t="n"/>
      <c r="M34" s="13">
        <f>IF(H34="","",IF(L34&lt;&gt;"",IF(E34="Format OK",L34,MAX(L34,INDEX(Rates!$L$5:$L$26,MATCH(H34,Rates!$A$5:$A$26,0)))),IF(K34="","rate?",IF(E34="Format OK",K34,MAX(K34,INDEX(Rates!$L$5:$L$26,MATCH(H34,Rates!$A$5:$A$26,0)))))))</f>
        <v/>
      </c>
      <c r="N34" s="15">
        <f>IF(OR(H34="",NOT(ISNUMBER(M34))),0,IF(AND(LEFT(P34,5)="Below",L34=""),0,ROUND(J34*M34,0)))</f>
        <v/>
      </c>
      <c r="O34" s="15">
        <f>IF(H34="","",SUMIFS($J$5:$J$504,$C$5:$C$504,C34,$H$5:$H$504,H34,$B$5:$B$504,"&lt;="&amp;B34,$B$5:$B$504,"&gt;="&amp;Settings!$B$5))</f>
        <v/>
      </c>
      <c r="P34" s="9">
        <f>IF(H34="","",IFERROR(IF(AND(INDEX(Rates!$F$5:$F$26,MATCH(H34,Rates!$A$5:$A$26,0))=0,INDEX(Rates!$G$5:$G$26,MATCH(H34,Rates!$A$5:$A$26,0))=0),"Deduct (no threshold)",IF(OR(AND(INDEX(Rates!$F$5:$F$26,MATCH(H34,Rates!$A$5:$A$26,0))&gt;0,J34&gt;INDEX(Rates!$F$5:$F$26,MATCH(H34,Rates!$A$5:$A$26,0))),AND(INDEX(Rates!$G$5:$G$26,MATCH(H34,Rates!$A$5:$A$26,0))&gt;0,O34&gt;INDEX(Rates!$G$5:$G$26,MATCH(H34,Rates!$A$5:$A$26,0)))),"Deduct","Below threshold: check")),"?"))</f>
        <v/>
      </c>
      <c r="Q34" s="10" t="n"/>
      <c r="R34" s="16">
        <f>IF(OR(B34="",Q34=""),0,IF(Q34&gt;B34,((YEAR(Q34)-YEAR(B34))*12+MONTH(Q34)-MONTH(B34)+1),0))</f>
        <v/>
      </c>
      <c r="S34" s="15">
        <f>ROUND(N34*Settings!$B$8*R34,0)</f>
        <v/>
      </c>
      <c r="T34" s="17">
        <f>IF(B34="","",IF(MONTH(IF(Q34="",B34,Q34))=3,DATE(YEAR(IF(Q34="",B34,Q34)),4,30),DATE(YEAR(IF(Q34="",B34,Q34)),MONTH(IF(Q34="",B34,Q34))+1,7)))</f>
        <v/>
      </c>
      <c r="U34" s="10" t="n"/>
      <c r="V34" s="11" t="n"/>
      <c r="W34" s="16">
        <f>IF(OR(B34="",N34=0),0,IF(U34="",IF(Settings!$B$4&gt;T34,((YEAR(Settings!$B$4)-YEAR(IF(Q34="",B34,Q34)))*12+MONTH(Settings!$B$4)-MONTH(IF(Q34="",B34,Q34))+1),0),IF(U34&gt;T34,((YEAR(U34)-YEAR(IF(Q34="",B34,Q34)))*12+MONTH(U34)-MONTH(IF(Q34="",B34,Q34))+1),0)))</f>
        <v/>
      </c>
      <c r="X34" s="15">
        <f>ROUND(N34*Settings!$B$9*W34,0)</f>
        <v/>
      </c>
      <c r="Y34" s="15">
        <f>S34+X34</f>
        <v/>
      </c>
      <c r="Z34" s="18">
        <f>IF(B34="","",DATE(YEAR(IF(Q34="",B34,Q34)),MONTH(IF(Q34="",B34,Q34)),1))</f>
        <v/>
      </c>
      <c r="AA34" s="9">
        <f>IF(B34="","","Q"&amp;(INT(MOD(MONTH(IF(Q34="",B34,Q34))-4,12)/3)+1))</f>
        <v/>
      </c>
      <c r="AB34" s="9">
        <f>IF(H34="","",IFERROR(INDEX(Rates!$M$5:$M$26,MATCH(H34,Rates!$A$5:$A$26,0)),""))</f>
        <v/>
      </c>
    </row>
    <row r="35">
      <c r="A35" s="9">
        <f>IF(B35="","",ROW()-4)</f>
        <v/>
      </c>
      <c r="B35" s="10" t="n"/>
      <c r="C35" s="11" t="n"/>
      <c r="D35" s="11" t="n"/>
      <c r="E35" s="9">
        <f>IF(B35="","",IF(D35="","No PAN",IF(AND(LEN(D35)=10,ISERROR(VALUE(LEFT(D35,1))),ISERROR(VALUE(MID(D35,5,1))),ISNUMBER(VALUE(MID(D35,6,4))),ISERROR(VALUE(RIGHT(D35,1)))),"Format OK","Check PAN")))</f>
        <v/>
      </c>
      <c r="F35" s="11" t="n"/>
      <c r="G35" s="9">
        <f>IF(B35="","",IF(F35&lt;&gt;"",F35,IF(E35&lt;&gt;"Format OK","Others",IF(OR(MID(D35,4,1)="P",MID(D35,4,1)="H"),"Individual/HUF",IF(MID(D35,4,1)="C","Company","Others")))))</f>
        <v/>
      </c>
      <c r="H35" s="11" t="n"/>
      <c r="I35" s="9">
        <f>IF(H35="","",IFERROR(INDEX(IF(G35="Individual/HUF",Rates!$C$5:$C$26,IF(G35="Company",Rates!$D$5:$D$26,Rates!$E$5:$E$26)),MATCH(H35,Rates!$A$5:$A$26,0)),"?"))</f>
        <v/>
      </c>
      <c r="J35" s="12" t="n"/>
      <c r="K35" s="13">
        <f>IF(H35="","",IFERROR(INDEX(IF(G35="Individual/HUF",Rates!$I$5:$I$26,IF(G35="Company",Rates!$J$5:$J$26,Rates!$K$5:$K$26)),MATCH(H35,Rates!$A$5:$A$26,0)),""))</f>
        <v/>
      </c>
      <c r="L35" s="14" t="n"/>
      <c r="M35" s="13">
        <f>IF(H35="","",IF(L35&lt;&gt;"",IF(E35="Format OK",L35,MAX(L35,INDEX(Rates!$L$5:$L$26,MATCH(H35,Rates!$A$5:$A$26,0)))),IF(K35="","rate?",IF(E35="Format OK",K35,MAX(K35,INDEX(Rates!$L$5:$L$26,MATCH(H35,Rates!$A$5:$A$26,0)))))))</f>
        <v/>
      </c>
      <c r="N35" s="15">
        <f>IF(OR(H35="",NOT(ISNUMBER(M35))),0,IF(AND(LEFT(P35,5)="Below",L35=""),0,ROUND(J35*M35,0)))</f>
        <v/>
      </c>
      <c r="O35" s="15">
        <f>IF(H35="","",SUMIFS($J$5:$J$504,$C$5:$C$504,C35,$H$5:$H$504,H35,$B$5:$B$504,"&lt;="&amp;B35,$B$5:$B$504,"&gt;="&amp;Settings!$B$5))</f>
        <v/>
      </c>
      <c r="P35" s="9">
        <f>IF(H35="","",IFERROR(IF(AND(INDEX(Rates!$F$5:$F$26,MATCH(H35,Rates!$A$5:$A$26,0))=0,INDEX(Rates!$G$5:$G$26,MATCH(H35,Rates!$A$5:$A$26,0))=0),"Deduct (no threshold)",IF(OR(AND(INDEX(Rates!$F$5:$F$26,MATCH(H35,Rates!$A$5:$A$26,0))&gt;0,J35&gt;INDEX(Rates!$F$5:$F$26,MATCH(H35,Rates!$A$5:$A$26,0))),AND(INDEX(Rates!$G$5:$G$26,MATCH(H35,Rates!$A$5:$A$26,0))&gt;0,O35&gt;INDEX(Rates!$G$5:$G$26,MATCH(H35,Rates!$A$5:$A$26,0)))),"Deduct","Below threshold: check")),"?"))</f>
        <v/>
      </c>
      <c r="Q35" s="10" t="n"/>
      <c r="R35" s="16">
        <f>IF(OR(B35="",Q35=""),0,IF(Q35&gt;B35,((YEAR(Q35)-YEAR(B35))*12+MONTH(Q35)-MONTH(B35)+1),0))</f>
        <v/>
      </c>
      <c r="S35" s="15">
        <f>ROUND(N35*Settings!$B$8*R35,0)</f>
        <v/>
      </c>
      <c r="T35" s="17">
        <f>IF(B35="","",IF(MONTH(IF(Q35="",B35,Q35))=3,DATE(YEAR(IF(Q35="",B35,Q35)),4,30),DATE(YEAR(IF(Q35="",B35,Q35)),MONTH(IF(Q35="",B35,Q35))+1,7)))</f>
        <v/>
      </c>
      <c r="U35" s="10" t="n"/>
      <c r="V35" s="11" t="n"/>
      <c r="W35" s="16">
        <f>IF(OR(B35="",N35=0),0,IF(U35="",IF(Settings!$B$4&gt;T35,((YEAR(Settings!$B$4)-YEAR(IF(Q35="",B35,Q35)))*12+MONTH(Settings!$B$4)-MONTH(IF(Q35="",B35,Q35))+1),0),IF(U35&gt;T35,((YEAR(U35)-YEAR(IF(Q35="",B35,Q35)))*12+MONTH(U35)-MONTH(IF(Q35="",B35,Q35))+1),0)))</f>
        <v/>
      </c>
      <c r="X35" s="15">
        <f>ROUND(N35*Settings!$B$9*W35,0)</f>
        <v/>
      </c>
      <c r="Y35" s="15">
        <f>S35+X35</f>
        <v/>
      </c>
      <c r="Z35" s="18">
        <f>IF(B35="","",DATE(YEAR(IF(Q35="",B35,Q35)),MONTH(IF(Q35="",B35,Q35)),1))</f>
        <v/>
      </c>
      <c r="AA35" s="9">
        <f>IF(B35="","","Q"&amp;(INT(MOD(MONTH(IF(Q35="",B35,Q35))-4,12)/3)+1))</f>
        <v/>
      </c>
      <c r="AB35" s="9">
        <f>IF(H35="","",IFERROR(INDEX(Rates!$M$5:$M$26,MATCH(H35,Rates!$A$5:$A$26,0)),""))</f>
        <v/>
      </c>
    </row>
    <row r="36">
      <c r="A36" s="9">
        <f>IF(B36="","",ROW()-4)</f>
        <v/>
      </c>
      <c r="B36" s="10" t="n"/>
      <c r="C36" s="11" t="n"/>
      <c r="D36" s="11" t="n"/>
      <c r="E36" s="9">
        <f>IF(B36="","",IF(D36="","No PAN",IF(AND(LEN(D36)=10,ISERROR(VALUE(LEFT(D36,1))),ISERROR(VALUE(MID(D36,5,1))),ISNUMBER(VALUE(MID(D36,6,4))),ISERROR(VALUE(RIGHT(D36,1)))),"Format OK","Check PAN")))</f>
        <v/>
      </c>
      <c r="F36" s="11" t="n"/>
      <c r="G36" s="9">
        <f>IF(B36="","",IF(F36&lt;&gt;"",F36,IF(E36&lt;&gt;"Format OK","Others",IF(OR(MID(D36,4,1)="P",MID(D36,4,1)="H"),"Individual/HUF",IF(MID(D36,4,1)="C","Company","Others")))))</f>
        <v/>
      </c>
      <c r="H36" s="11" t="n"/>
      <c r="I36" s="9">
        <f>IF(H36="","",IFERROR(INDEX(IF(G36="Individual/HUF",Rates!$C$5:$C$26,IF(G36="Company",Rates!$D$5:$D$26,Rates!$E$5:$E$26)),MATCH(H36,Rates!$A$5:$A$26,0)),"?"))</f>
        <v/>
      </c>
      <c r="J36" s="12" t="n"/>
      <c r="K36" s="13">
        <f>IF(H36="","",IFERROR(INDEX(IF(G36="Individual/HUF",Rates!$I$5:$I$26,IF(G36="Company",Rates!$J$5:$J$26,Rates!$K$5:$K$26)),MATCH(H36,Rates!$A$5:$A$26,0)),""))</f>
        <v/>
      </c>
      <c r="L36" s="14" t="n"/>
      <c r="M36" s="13">
        <f>IF(H36="","",IF(L36&lt;&gt;"",IF(E36="Format OK",L36,MAX(L36,INDEX(Rates!$L$5:$L$26,MATCH(H36,Rates!$A$5:$A$26,0)))),IF(K36="","rate?",IF(E36="Format OK",K36,MAX(K36,INDEX(Rates!$L$5:$L$26,MATCH(H36,Rates!$A$5:$A$26,0)))))))</f>
        <v/>
      </c>
      <c r="N36" s="15">
        <f>IF(OR(H36="",NOT(ISNUMBER(M36))),0,IF(AND(LEFT(P36,5)="Below",L36=""),0,ROUND(J36*M36,0)))</f>
        <v/>
      </c>
      <c r="O36" s="15">
        <f>IF(H36="","",SUMIFS($J$5:$J$504,$C$5:$C$504,C36,$H$5:$H$504,H36,$B$5:$B$504,"&lt;="&amp;B36,$B$5:$B$504,"&gt;="&amp;Settings!$B$5))</f>
        <v/>
      </c>
      <c r="P36" s="9">
        <f>IF(H36="","",IFERROR(IF(AND(INDEX(Rates!$F$5:$F$26,MATCH(H36,Rates!$A$5:$A$26,0))=0,INDEX(Rates!$G$5:$G$26,MATCH(H36,Rates!$A$5:$A$26,0))=0),"Deduct (no threshold)",IF(OR(AND(INDEX(Rates!$F$5:$F$26,MATCH(H36,Rates!$A$5:$A$26,0))&gt;0,J36&gt;INDEX(Rates!$F$5:$F$26,MATCH(H36,Rates!$A$5:$A$26,0))),AND(INDEX(Rates!$G$5:$G$26,MATCH(H36,Rates!$A$5:$A$26,0))&gt;0,O36&gt;INDEX(Rates!$G$5:$G$26,MATCH(H36,Rates!$A$5:$A$26,0)))),"Deduct","Below threshold: check")),"?"))</f>
        <v/>
      </c>
      <c r="Q36" s="10" t="n"/>
      <c r="R36" s="16">
        <f>IF(OR(B36="",Q36=""),0,IF(Q36&gt;B36,((YEAR(Q36)-YEAR(B36))*12+MONTH(Q36)-MONTH(B36)+1),0))</f>
        <v/>
      </c>
      <c r="S36" s="15">
        <f>ROUND(N36*Settings!$B$8*R36,0)</f>
        <v/>
      </c>
      <c r="T36" s="17">
        <f>IF(B36="","",IF(MONTH(IF(Q36="",B36,Q36))=3,DATE(YEAR(IF(Q36="",B36,Q36)),4,30),DATE(YEAR(IF(Q36="",B36,Q36)),MONTH(IF(Q36="",B36,Q36))+1,7)))</f>
        <v/>
      </c>
      <c r="U36" s="10" t="n"/>
      <c r="V36" s="11" t="n"/>
      <c r="W36" s="16">
        <f>IF(OR(B36="",N36=0),0,IF(U36="",IF(Settings!$B$4&gt;T36,((YEAR(Settings!$B$4)-YEAR(IF(Q36="",B36,Q36)))*12+MONTH(Settings!$B$4)-MONTH(IF(Q36="",B36,Q36))+1),0),IF(U36&gt;T36,((YEAR(U36)-YEAR(IF(Q36="",B36,Q36)))*12+MONTH(U36)-MONTH(IF(Q36="",B36,Q36))+1),0)))</f>
        <v/>
      </c>
      <c r="X36" s="15">
        <f>ROUND(N36*Settings!$B$9*W36,0)</f>
        <v/>
      </c>
      <c r="Y36" s="15">
        <f>S36+X36</f>
        <v/>
      </c>
      <c r="Z36" s="18">
        <f>IF(B36="","",DATE(YEAR(IF(Q36="",B36,Q36)),MONTH(IF(Q36="",B36,Q36)),1))</f>
        <v/>
      </c>
      <c r="AA36" s="9">
        <f>IF(B36="","","Q"&amp;(INT(MOD(MONTH(IF(Q36="",B36,Q36))-4,12)/3)+1))</f>
        <v/>
      </c>
      <c r="AB36" s="9">
        <f>IF(H36="","",IFERROR(INDEX(Rates!$M$5:$M$26,MATCH(H36,Rates!$A$5:$A$26,0)),""))</f>
        <v/>
      </c>
    </row>
    <row r="37">
      <c r="A37" s="9">
        <f>IF(B37="","",ROW()-4)</f>
        <v/>
      </c>
      <c r="B37" s="10" t="n"/>
      <c r="C37" s="11" t="n"/>
      <c r="D37" s="11" t="n"/>
      <c r="E37" s="9">
        <f>IF(B37="","",IF(D37="","No PAN",IF(AND(LEN(D37)=10,ISERROR(VALUE(LEFT(D37,1))),ISERROR(VALUE(MID(D37,5,1))),ISNUMBER(VALUE(MID(D37,6,4))),ISERROR(VALUE(RIGHT(D37,1)))),"Format OK","Check PAN")))</f>
        <v/>
      </c>
      <c r="F37" s="11" t="n"/>
      <c r="G37" s="9">
        <f>IF(B37="","",IF(F37&lt;&gt;"",F37,IF(E37&lt;&gt;"Format OK","Others",IF(OR(MID(D37,4,1)="P",MID(D37,4,1)="H"),"Individual/HUF",IF(MID(D37,4,1)="C","Company","Others")))))</f>
        <v/>
      </c>
      <c r="H37" s="11" t="n"/>
      <c r="I37" s="9">
        <f>IF(H37="","",IFERROR(INDEX(IF(G37="Individual/HUF",Rates!$C$5:$C$26,IF(G37="Company",Rates!$D$5:$D$26,Rates!$E$5:$E$26)),MATCH(H37,Rates!$A$5:$A$26,0)),"?"))</f>
        <v/>
      </c>
      <c r="J37" s="12" t="n"/>
      <c r="K37" s="13">
        <f>IF(H37="","",IFERROR(INDEX(IF(G37="Individual/HUF",Rates!$I$5:$I$26,IF(G37="Company",Rates!$J$5:$J$26,Rates!$K$5:$K$26)),MATCH(H37,Rates!$A$5:$A$26,0)),""))</f>
        <v/>
      </c>
      <c r="L37" s="14" t="n"/>
      <c r="M37" s="13">
        <f>IF(H37="","",IF(L37&lt;&gt;"",IF(E37="Format OK",L37,MAX(L37,INDEX(Rates!$L$5:$L$26,MATCH(H37,Rates!$A$5:$A$26,0)))),IF(K37="","rate?",IF(E37="Format OK",K37,MAX(K37,INDEX(Rates!$L$5:$L$26,MATCH(H37,Rates!$A$5:$A$26,0)))))))</f>
        <v/>
      </c>
      <c r="N37" s="15">
        <f>IF(OR(H37="",NOT(ISNUMBER(M37))),0,IF(AND(LEFT(P37,5)="Below",L37=""),0,ROUND(J37*M37,0)))</f>
        <v/>
      </c>
      <c r="O37" s="15">
        <f>IF(H37="","",SUMIFS($J$5:$J$504,$C$5:$C$504,C37,$H$5:$H$504,H37,$B$5:$B$504,"&lt;="&amp;B37,$B$5:$B$504,"&gt;="&amp;Settings!$B$5))</f>
        <v/>
      </c>
      <c r="P37" s="9">
        <f>IF(H37="","",IFERROR(IF(AND(INDEX(Rates!$F$5:$F$26,MATCH(H37,Rates!$A$5:$A$26,0))=0,INDEX(Rates!$G$5:$G$26,MATCH(H37,Rates!$A$5:$A$26,0))=0),"Deduct (no threshold)",IF(OR(AND(INDEX(Rates!$F$5:$F$26,MATCH(H37,Rates!$A$5:$A$26,0))&gt;0,J37&gt;INDEX(Rates!$F$5:$F$26,MATCH(H37,Rates!$A$5:$A$26,0))),AND(INDEX(Rates!$G$5:$G$26,MATCH(H37,Rates!$A$5:$A$26,0))&gt;0,O37&gt;INDEX(Rates!$G$5:$G$26,MATCH(H37,Rates!$A$5:$A$26,0)))),"Deduct","Below threshold: check")),"?"))</f>
        <v/>
      </c>
      <c r="Q37" s="10" t="n"/>
      <c r="R37" s="16">
        <f>IF(OR(B37="",Q37=""),0,IF(Q37&gt;B37,((YEAR(Q37)-YEAR(B37))*12+MONTH(Q37)-MONTH(B37)+1),0))</f>
        <v/>
      </c>
      <c r="S37" s="15">
        <f>ROUND(N37*Settings!$B$8*R37,0)</f>
        <v/>
      </c>
      <c r="T37" s="17">
        <f>IF(B37="","",IF(MONTH(IF(Q37="",B37,Q37))=3,DATE(YEAR(IF(Q37="",B37,Q37)),4,30),DATE(YEAR(IF(Q37="",B37,Q37)),MONTH(IF(Q37="",B37,Q37))+1,7)))</f>
        <v/>
      </c>
      <c r="U37" s="10" t="n"/>
      <c r="V37" s="11" t="n"/>
      <c r="W37" s="16">
        <f>IF(OR(B37="",N37=0),0,IF(U37="",IF(Settings!$B$4&gt;T37,((YEAR(Settings!$B$4)-YEAR(IF(Q37="",B37,Q37)))*12+MONTH(Settings!$B$4)-MONTH(IF(Q37="",B37,Q37))+1),0),IF(U37&gt;T37,((YEAR(U37)-YEAR(IF(Q37="",B37,Q37)))*12+MONTH(U37)-MONTH(IF(Q37="",B37,Q37))+1),0)))</f>
        <v/>
      </c>
      <c r="X37" s="15">
        <f>ROUND(N37*Settings!$B$9*W37,0)</f>
        <v/>
      </c>
      <c r="Y37" s="15">
        <f>S37+X37</f>
        <v/>
      </c>
      <c r="Z37" s="18">
        <f>IF(B37="","",DATE(YEAR(IF(Q37="",B37,Q37)),MONTH(IF(Q37="",B37,Q37)),1))</f>
        <v/>
      </c>
      <c r="AA37" s="9">
        <f>IF(B37="","","Q"&amp;(INT(MOD(MONTH(IF(Q37="",B37,Q37))-4,12)/3)+1))</f>
        <v/>
      </c>
      <c r="AB37" s="9">
        <f>IF(H37="","",IFERROR(INDEX(Rates!$M$5:$M$26,MATCH(H37,Rates!$A$5:$A$26,0)),""))</f>
        <v/>
      </c>
    </row>
    <row r="38">
      <c r="A38" s="9">
        <f>IF(B38="","",ROW()-4)</f>
        <v/>
      </c>
      <c r="B38" s="10" t="n"/>
      <c r="C38" s="11" t="n"/>
      <c r="D38" s="11" t="n"/>
      <c r="E38" s="9">
        <f>IF(B38="","",IF(D38="","No PAN",IF(AND(LEN(D38)=10,ISERROR(VALUE(LEFT(D38,1))),ISERROR(VALUE(MID(D38,5,1))),ISNUMBER(VALUE(MID(D38,6,4))),ISERROR(VALUE(RIGHT(D38,1)))),"Format OK","Check PAN")))</f>
        <v/>
      </c>
      <c r="F38" s="11" t="n"/>
      <c r="G38" s="9">
        <f>IF(B38="","",IF(F38&lt;&gt;"",F38,IF(E38&lt;&gt;"Format OK","Others",IF(OR(MID(D38,4,1)="P",MID(D38,4,1)="H"),"Individual/HUF",IF(MID(D38,4,1)="C","Company","Others")))))</f>
        <v/>
      </c>
      <c r="H38" s="11" t="n"/>
      <c r="I38" s="9">
        <f>IF(H38="","",IFERROR(INDEX(IF(G38="Individual/HUF",Rates!$C$5:$C$26,IF(G38="Company",Rates!$D$5:$D$26,Rates!$E$5:$E$26)),MATCH(H38,Rates!$A$5:$A$26,0)),"?"))</f>
        <v/>
      </c>
      <c r="J38" s="12" t="n"/>
      <c r="K38" s="13">
        <f>IF(H38="","",IFERROR(INDEX(IF(G38="Individual/HUF",Rates!$I$5:$I$26,IF(G38="Company",Rates!$J$5:$J$26,Rates!$K$5:$K$26)),MATCH(H38,Rates!$A$5:$A$26,0)),""))</f>
        <v/>
      </c>
      <c r="L38" s="14" t="n"/>
      <c r="M38" s="13">
        <f>IF(H38="","",IF(L38&lt;&gt;"",IF(E38="Format OK",L38,MAX(L38,INDEX(Rates!$L$5:$L$26,MATCH(H38,Rates!$A$5:$A$26,0)))),IF(K38="","rate?",IF(E38="Format OK",K38,MAX(K38,INDEX(Rates!$L$5:$L$26,MATCH(H38,Rates!$A$5:$A$26,0)))))))</f>
        <v/>
      </c>
      <c r="N38" s="15">
        <f>IF(OR(H38="",NOT(ISNUMBER(M38))),0,IF(AND(LEFT(P38,5)="Below",L38=""),0,ROUND(J38*M38,0)))</f>
        <v/>
      </c>
      <c r="O38" s="15">
        <f>IF(H38="","",SUMIFS($J$5:$J$504,$C$5:$C$504,C38,$H$5:$H$504,H38,$B$5:$B$504,"&lt;="&amp;B38,$B$5:$B$504,"&gt;="&amp;Settings!$B$5))</f>
        <v/>
      </c>
      <c r="P38" s="9">
        <f>IF(H38="","",IFERROR(IF(AND(INDEX(Rates!$F$5:$F$26,MATCH(H38,Rates!$A$5:$A$26,0))=0,INDEX(Rates!$G$5:$G$26,MATCH(H38,Rates!$A$5:$A$26,0))=0),"Deduct (no threshold)",IF(OR(AND(INDEX(Rates!$F$5:$F$26,MATCH(H38,Rates!$A$5:$A$26,0))&gt;0,J38&gt;INDEX(Rates!$F$5:$F$26,MATCH(H38,Rates!$A$5:$A$26,0))),AND(INDEX(Rates!$G$5:$G$26,MATCH(H38,Rates!$A$5:$A$26,0))&gt;0,O38&gt;INDEX(Rates!$G$5:$G$26,MATCH(H38,Rates!$A$5:$A$26,0)))),"Deduct","Below threshold: check")),"?"))</f>
        <v/>
      </c>
      <c r="Q38" s="10" t="n"/>
      <c r="R38" s="16">
        <f>IF(OR(B38="",Q38=""),0,IF(Q38&gt;B38,((YEAR(Q38)-YEAR(B38))*12+MONTH(Q38)-MONTH(B38)+1),0))</f>
        <v/>
      </c>
      <c r="S38" s="15">
        <f>ROUND(N38*Settings!$B$8*R38,0)</f>
        <v/>
      </c>
      <c r="T38" s="17">
        <f>IF(B38="","",IF(MONTH(IF(Q38="",B38,Q38))=3,DATE(YEAR(IF(Q38="",B38,Q38)),4,30),DATE(YEAR(IF(Q38="",B38,Q38)),MONTH(IF(Q38="",B38,Q38))+1,7)))</f>
        <v/>
      </c>
      <c r="U38" s="10" t="n"/>
      <c r="V38" s="11" t="n"/>
      <c r="W38" s="16">
        <f>IF(OR(B38="",N38=0),0,IF(U38="",IF(Settings!$B$4&gt;T38,((YEAR(Settings!$B$4)-YEAR(IF(Q38="",B38,Q38)))*12+MONTH(Settings!$B$4)-MONTH(IF(Q38="",B38,Q38))+1),0),IF(U38&gt;T38,((YEAR(U38)-YEAR(IF(Q38="",B38,Q38)))*12+MONTH(U38)-MONTH(IF(Q38="",B38,Q38))+1),0)))</f>
        <v/>
      </c>
      <c r="X38" s="15">
        <f>ROUND(N38*Settings!$B$9*W38,0)</f>
        <v/>
      </c>
      <c r="Y38" s="15">
        <f>S38+X38</f>
        <v/>
      </c>
      <c r="Z38" s="18">
        <f>IF(B38="","",DATE(YEAR(IF(Q38="",B38,Q38)),MONTH(IF(Q38="",B38,Q38)),1))</f>
        <v/>
      </c>
      <c r="AA38" s="9">
        <f>IF(B38="","","Q"&amp;(INT(MOD(MONTH(IF(Q38="",B38,Q38))-4,12)/3)+1))</f>
        <v/>
      </c>
      <c r="AB38" s="9">
        <f>IF(H38="","",IFERROR(INDEX(Rates!$M$5:$M$26,MATCH(H38,Rates!$A$5:$A$26,0)),""))</f>
        <v/>
      </c>
    </row>
    <row r="39">
      <c r="A39" s="9">
        <f>IF(B39="","",ROW()-4)</f>
        <v/>
      </c>
      <c r="B39" s="10" t="n"/>
      <c r="C39" s="11" t="n"/>
      <c r="D39" s="11" t="n"/>
      <c r="E39" s="9">
        <f>IF(B39="","",IF(D39="","No PAN",IF(AND(LEN(D39)=10,ISERROR(VALUE(LEFT(D39,1))),ISERROR(VALUE(MID(D39,5,1))),ISNUMBER(VALUE(MID(D39,6,4))),ISERROR(VALUE(RIGHT(D39,1)))),"Format OK","Check PAN")))</f>
        <v/>
      </c>
      <c r="F39" s="11" t="n"/>
      <c r="G39" s="9">
        <f>IF(B39="","",IF(F39&lt;&gt;"",F39,IF(E39&lt;&gt;"Format OK","Others",IF(OR(MID(D39,4,1)="P",MID(D39,4,1)="H"),"Individual/HUF",IF(MID(D39,4,1)="C","Company","Others")))))</f>
        <v/>
      </c>
      <c r="H39" s="11" t="n"/>
      <c r="I39" s="9">
        <f>IF(H39="","",IFERROR(INDEX(IF(G39="Individual/HUF",Rates!$C$5:$C$26,IF(G39="Company",Rates!$D$5:$D$26,Rates!$E$5:$E$26)),MATCH(H39,Rates!$A$5:$A$26,0)),"?"))</f>
        <v/>
      </c>
      <c r="J39" s="12" t="n"/>
      <c r="K39" s="13">
        <f>IF(H39="","",IFERROR(INDEX(IF(G39="Individual/HUF",Rates!$I$5:$I$26,IF(G39="Company",Rates!$J$5:$J$26,Rates!$K$5:$K$26)),MATCH(H39,Rates!$A$5:$A$26,0)),""))</f>
        <v/>
      </c>
      <c r="L39" s="14" t="n"/>
      <c r="M39" s="13">
        <f>IF(H39="","",IF(L39&lt;&gt;"",IF(E39="Format OK",L39,MAX(L39,INDEX(Rates!$L$5:$L$26,MATCH(H39,Rates!$A$5:$A$26,0)))),IF(K39="","rate?",IF(E39="Format OK",K39,MAX(K39,INDEX(Rates!$L$5:$L$26,MATCH(H39,Rates!$A$5:$A$26,0)))))))</f>
        <v/>
      </c>
      <c r="N39" s="15">
        <f>IF(OR(H39="",NOT(ISNUMBER(M39))),0,IF(AND(LEFT(P39,5)="Below",L39=""),0,ROUND(J39*M39,0)))</f>
        <v/>
      </c>
      <c r="O39" s="15">
        <f>IF(H39="","",SUMIFS($J$5:$J$504,$C$5:$C$504,C39,$H$5:$H$504,H39,$B$5:$B$504,"&lt;="&amp;B39,$B$5:$B$504,"&gt;="&amp;Settings!$B$5))</f>
        <v/>
      </c>
      <c r="P39" s="9">
        <f>IF(H39="","",IFERROR(IF(AND(INDEX(Rates!$F$5:$F$26,MATCH(H39,Rates!$A$5:$A$26,0))=0,INDEX(Rates!$G$5:$G$26,MATCH(H39,Rates!$A$5:$A$26,0))=0),"Deduct (no threshold)",IF(OR(AND(INDEX(Rates!$F$5:$F$26,MATCH(H39,Rates!$A$5:$A$26,0))&gt;0,J39&gt;INDEX(Rates!$F$5:$F$26,MATCH(H39,Rates!$A$5:$A$26,0))),AND(INDEX(Rates!$G$5:$G$26,MATCH(H39,Rates!$A$5:$A$26,0))&gt;0,O39&gt;INDEX(Rates!$G$5:$G$26,MATCH(H39,Rates!$A$5:$A$26,0)))),"Deduct","Below threshold: check")),"?"))</f>
        <v/>
      </c>
      <c r="Q39" s="10" t="n"/>
      <c r="R39" s="16">
        <f>IF(OR(B39="",Q39=""),0,IF(Q39&gt;B39,((YEAR(Q39)-YEAR(B39))*12+MONTH(Q39)-MONTH(B39)+1),0))</f>
        <v/>
      </c>
      <c r="S39" s="15">
        <f>ROUND(N39*Settings!$B$8*R39,0)</f>
        <v/>
      </c>
      <c r="T39" s="17">
        <f>IF(B39="","",IF(MONTH(IF(Q39="",B39,Q39))=3,DATE(YEAR(IF(Q39="",B39,Q39)),4,30),DATE(YEAR(IF(Q39="",B39,Q39)),MONTH(IF(Q39="",B39,Q39))+1,7)))</f>
        <v/>
      </c>
      <c r="U39" s="10" t="n"/>
      <c r="V39" s="11" t="n"/>
      <c r="W39" s="16">
        <f>IF(OR(B39="",N39=0),0,IF(U39="",IF(Settings!$B$4&gt;T39,((YEAR(Settings!$B$4)-YEAR(IF(Q39="",B39,Q39)))*12+MONTH(Settings!$B$4)-MONTH(IF(Q39="",B39,Q39))+1),0),IF(U39&gt;T39,((YEAR(U39)-YEAR(IF(Q39="",B39,Q39)))*12+MONTH(U39)-MONTH(IF(Q39="",B39,Q39))+1),0)))</f>
        <v/>
      </c>
      <c r="X39" s="15">
        <f>ROUND(N39*Settings!$B$9*W39,0)</f>
        <v/>
      </c>
      <c r="Y39" s="15">
        <f>S39+X39</f>
        <v/>
      </c>
      <c r="Z39" s="18">
        <f>IF(B39="","",DATE(YEAR(IF(Q39="",B39,Q39)),MONTH(IF(Q39="",B39,Q39)),1))</f>
        <v/>
      </c>
      <c r="AA39" s="9">
        <f>IF(B39="","","Q"&amp;(INT(MOD(MONTH(IF(Q39="",B39,Q39))-4,12)/3)+1))</f>
        <v/>
      </c>
      <c r="AB39" s="9">
        <f>IF(H39="","",IFERROR(INDEX(Rates!$M$5:$M$26,MATCH(H39,Rates!$A$5:$A$26,0)),""))</f>
        <v/>
      </c>
    </row>
    <row r="40">
      <c r="A40" s="9">
        <f>IF(B40="","",ROW()-4)</f>
        <v/>
      </c>
      <c r="B40" s="10" t="n"/>
      <c r="C40" s="11" t="n"/>
      <c r="D40" s="11" t="n"/>
      <c r="E40" s="9">
        <f>IF(B40="","",IF(D40="","No PAN",IF(AND(LEN(D40)=10,ISERROR(VALUE(LEFT(D40,1))),ISERROR(VALUE(MID(D40,5,1))),ISNUMBER(VALUE(MID(D40,6,4))),ISERROR(VALUE(RIGHT(D40,1)))),"Format OK","Check PAN")))</f>
        <v/>
      </c>
      <c r="F40" s="11" t="n"/>
      <c r="G40" s="9">
        <f>IF(B40="","",IF(F40&lt;&gt;"",F40,IF(E40&lt;&gt;"Format OK","Others",IF(OR(MID(D40,4,1)="P",MID(D40,4,1)="H"),"Individual/HUF",IF(MID(D40,4,1)="C","Company","Others")))))</f>
        <v/>
      </c>
      <c r="H40" s="11" t="n"/>
      <c r="I40" s="9">
        <f>IF(H40="","",IFERROR(INDEX(IF(G40="Individual/HUF",Rates!$C$5:$C$26,IF(G40="Company",Rates!$D$5:$D$26,Rates!$E$5:$E$26)),MATCH(H40,Rates!$A$5:$A$26,0)),"?"))</f>
        <v/>
      </c>
      <c r="J40" s="12" t="n"/>
      <c r="K40" s="13">
        <f>IF(H40="","",IFERROR(INDEX(IF(G40="Individual/HUF",Rates!$I$5:$I$26,IF(G40="Company",Rates!$J$5:$J$26,Rates!$K$5:$K$26)),MATCH(H40,Rates!$A$5:$A$26,0)),""))</f>
        <v/>
      </c>
      <c r="L40" s="14" t="n"/>
      <c r="M40" s="13">
        <f>IF(H40="","",IF(L40&lt;&gt;"",IF(E40="Format OK",L40,MAX(L40,INDEX(Rates!$L$5:$L$26,MATCH(H40,Rates!$A$5:$A$26,0)))),IF(K40="","rate?",IF(E40="Format OK",K40,MAX(K40,INDEX(Rates!$L$5:$L$26,MATCH(H40,Rates!$A$5:$A$26,0)))))))</f>
        <v/>
      </c>
      <c r="N40" s="15">
        <f>IF(OR(H40="",NOT(ISNUMBER(M40))),0,IF(AND(LEFT(P40,5)="Below",L40=""),0,ROUND(J40*M40,0)))</f>
        <v/>
      </c>
      <c r="O40" s="15">
        <f>IF(H40="","",SUMIFS($J$5:$J$504,$C$5:$C$504,C40,$H$5:$H$504,H40,$B$5:$B$504,"&lt;="&amp;B40,$B$5:$B$504,"&gt;="&amp;Settings!$B$5))</f>
        <v/>
      </c>
      <c r="P40" s="9">
        <f>IF(H40="","",IFERROR(IF(AND(INDEX(Rates!$F$5:$F$26,MATCH(H40,Rates!$A$5:$A$26,0))=0,INDEX(Rates!$G$5:$G$26,MATCH(H40,Rates!$A$5:$A$26,0))=0),"Deduct (no threshold)",IF(OR(AND(INDEX(Rates!$F$5:$F$26,MATCH(H40,Rates!$A$5:$A$26,0))&gt;0,J40&gt;INDEX(Rates!$F$5:$F$26,MATCH(H40,Rates!$A$5:$A$26,0))),AND(INDEX(Rates!$G$5:$G$26,MATCH(H40,Rates!$A$5:$A$26,0))&gt;0,O40&gt;INDEX(Rates!$G$5:$G$26,MATCH(H40,Rates!$A$5:$A$26,0)))),"Deduct","Below threshold: check")),"?"))</f>
        <v/>
      </c>
      <c r="Q40" s="10" t="n"/>
      <c r="R40" s="16">
        <f>IF(OR(B40="",Q40=""),0,IF(Q40&gt;B40,((YEAR(Q40)-YEAR(B40))*12+MONTH(Q40)-MONTH(B40)+1),0))</f>
        <v/>
      </c>
      <c r="S40" s="15">
        <f>ROUND(N40*Settings!$B$8*R40,0)</f>
        <v/>
      </c>
      <c r="T40" s="17">
        <f>IF(B40="","",IF(MONTH(IF(Q40="",B40,Q40))=3,DATE(YEAR(IF(Q40="",B40,Q40)),4,30),DATE(YEAR(IF(Q40="",B40,Q40)),MONTH(IF(Q40="",B40,Q40))+1,7)))</f>
        <v/>
      </c>
      <c r="U40" s="10" t="n"/>
      <c r="V40" s="11" t="n"/>
      <c r="W40" s="16">
        <f>IF(OR(B40="",N40=0),0,IF(U40="",IF(Settings!$B$4&gt;T40,((YEAR(Settings!$B$4)-YEAR(IF(Q40="",B40,Q40)))*12+MONTH(Settings!$B$4)-MONTH(IF(Q40="",B40,Q40))+1),0),IF(U40&gt;T40,((YEAR(U40)-YEAR(IF(Q40="",B40,Q40)))*12+MONTH(U40)-MONTH(IF(Q40="",B40,Q40))+1),0)))</f>
        <v/>
      </c>
      <c r="X40" s="15">
        <f>ROUND(N40*Settings!$B$9*W40,0)</f>
        <v/>
      </c>
      <c r="Y40" s="15">
        <f>S40+X40</f>
        <v/>
      </c>
      <c r="Z40" s="18">
        <f>IF(B40="","",DATE(YEAR(IF(Q40="",B40,Q40)),MONTH(IF(Q40="",B40,Q40)),1))</f>
        <v/>
      </c>
      <c r="AA40" s="9">
        <f>IF(B40="","","Q"&amp;(INT(MOD(MONTH(IF(Q40="",B40,Q40))-4,12)/3)+1))</f>
        <v/>
      </c>
      <c r="AB40" s="9">
        <f>IF(H40="","",IFERROR(INDEX(Rates!$M$5:$M$26,MATCH(H40,Rates!$A$5:$A$26,0)),""))</f>
        <v/>
      </c>
    </row>
    <row r="41">
      <c r="A41" s="9">
        <f>IF(B41="","",ROW()-4)</f>
        <v/>
      </c>
      <c r="B41" s="10" t="n"/>
      <c r="C41" s="11" t="n"/>
      <c r="D41" s="11" t="n"/>
      <c r="E41" s="9">
        <f>IF(B41="","",IF(D41="","No PAN",IF(AND(LEN(D41)=10,ISERROR(VALUE(LEFT(D41,1))),ISERROR(VALUE(MID(D41,5,1))),ISNUMBER(VALUE(MID(D41,6,4))),ISERROR(VALUE(RIGHT(D41,1)))),"Format OK","Check PAN")))</f>
        <v/>
      </c>
      <c r="F41" s="11" t="n"/>
      <c r="G41" s="9">
        <f>IF(B41="","",IF(F41&lt;&gt;"",F41,IF(E41&lt;&gt;"Format OK","Others",IF(OR(MID(D41,4,1)="P",MID(D41,4,1)="H"),"Individual/HUF",IF(MID(D41,4,1)="C","Company","Others")))))</f>
        <v/>
      </c>
      <c r="H41" s="11" t="n"/>
      <c r="I41" s="9">
        <f>IF(H41="","",IFERROR(INDEX(IF(G41="Individual/HUF",Rates!$C$5:$C$26,IF(G41="Company",Rates!$D$5:$D$26,Rates!$E$5:$E$26)),MATCH(H41,Rates!$A$5:$A$26,0)),"?"))</f>
        <v/>
      </c>
      <c r="J41" s="12" t="n"/>
      <c r="K41" s="13">
        <f>IF(H41="","",IFERROR(INDEX(IF(G41="Individual/HUF",Rates!$I$5:$I$26,IF(G41="Company",Rates!$J$5:$J$26,Rates!$K$5:$K$26)),MATCH(H41,Rates!$A$5:$A$26,0)),""))</f>
        <v/>
      </c>
      <c r="L41" s="14" t="n"/>
      <c r="M41" s="13">
        <f>IF(H41="","",IF(L41&lt;&gt;"",IF(E41="Format OK",L41,MAX(L41,INDEX(Rates!$L$5:$L$26,MATCH(H41,Rates!$A$5:$A$26,0)))),IF(K41="","rate?",IF(E41="Format OK",K41,MAX(K41,INDEX(Rates!$L$5:$L$26,MATCH(H41,Rates!$A$5:$A$26,0)))))))</f>
        <v/>
      </c>
      <c r="N41" s="15">
        <f>IF(OR(H41="",NOT(ISNUMBER(M41))),0,IF(AND(LEFT(P41,5)="Below",L41=""),0,ROUND(J41*M41,0)))</f>
        <v/>
      </c>
      <c r="O41" s="15">
        <f>IF(H41="","",SUMIFS($J$5:$J$504,$C$5:$C$504,C41,$H$5:$H$504,H41,$B$5:$B$504,"&lt;="&amp;B41,$B$5:$B$504,"&gt;="&amp;Settings!$B$5))</f>
        <v/>
      </c>
      <c r="P41" s="9">
        <f>IF(H41="","",IFERROR(IF(AND(INDEX(Rates!$F$5:$F$26,MATCH(H41,Rates!$A$5:$A$26,0))=0,INDEX(Rates!$G$5:$G$26,MATCH(H41,Rates!$A$5:$A$26,0))=0),"Deduct (no threshold)",IF(OR(AND(INDEX(Rates!$F$5:$F$26,MATCH(H41,Rates!$A$5:$A$26,0))&gt;0,J41&gt;INDEX(Rates!$F$5:$F$26,MATCH(H41,Rates!$A$5:$A$26,0))),AND(INDEX(Rates!$G$5:$G$26,MATCH(H41,Rates!$A$5:$A$26,0))&gt;0,O41&gt;INDEX(Rates!$G$5:$G$26,MATCH(H41,Rates!$A$5:$A$26,0)))),"Deduct","Below threshold: check")),"?"))</f>
        <v/>
      </c>
      <c r="Q41" s="10" t="n"/>
      <c r="R41" s="16">
        <f>IF(OR(B41="",Q41=""),0,IF(Q41&gt;B41,((YEAR(Q41)-YEAR(B41))*12+MONTH(Q41)-MONTH(B41)+1),0))</f>
        <v/>
      </c>
      <c r="S41" s="15">
        <f>ROUND(N41*Settings!$B$8*R41,0)</f>
        <v/>
      </c>
      <c r="T41" s="17">
        <f>IF(B41="","",IF(MONTH(IF(Q41="",B41,Q41))=3,DATE(YEAR(IF(Q41="",B41,Q41)),4,30),DATE(YEAR(IF(Q41="",B41,Q41)),MONTH(IF(Q41="",B41,Q41))+1,7)))</f>
        <v/>
      </c>
      <c r="U41" s="10" t="n"/>
      <c r="V41" s="11" t="n"/>
      <c r="W41" s="16">
        <f>IF(OR(B41="",N41=0),0,IF(U41="",IF(Settings!$B$4&gt;T41,((YEAR(Settings!$B$4)-YEAR(IF(Q41="",B41,Q41)))*12+MONTH(Settings!$B$4)-MONTH(IF(Q41="",B41,Q41))+1),0),IF(U41&gt;T41,((YEAR(U41)-YEAR(IF(Q41="",B41,Q41)))*12+MONTH(U41)-MONTH(IF(Q41="",B41,Q41))+1),0)))</f>
        <v/>
      </c>
      <c r="X41" s="15">
        <f>ROUND(N41*Settings!$B$9*W41,0)</f>
        <v/>
      </c>
      <c r="Y41" s="15">
        <f>S41+X41</f>
        <v/>
      </c>
      <c r="Z41" s="18">
        <f>IF(B41="","",DATE(YEAR(IF(Q41="",B41,Q41)),MONTH(IF(Q41="",B41,Q41)),1))</f>
        <v/>
      </c>
      <c r="AA41" s="9">
        <f>IF(B41="","","Q"&amp;(INT(MOD(MONTH(IF(Q41="",B41,Q41))-4,12)/3)+1))</f>
        <v/>
      </c>
      <c r="AB41" s="9">
        <f>IF(H41="","",IFERROR(INDEX(Rates!$M$5:$M$26,MATCH(H41,Rates!$A$5:$A$26,0)),""))</f>
        <v/>
      </c>
    </row>
    <row r="42">
      <c r="A42" s="9">
        <f>IF(B42="","",ROW()-4)</f>
        <v/>
      </c>
      <c r="B42" s="10" t="n"/>
      <c r="C42" s="11" t="n"/>
      <c r="D42" s="11" t="n"/>
      <c r="E42" s="9">
        <f>IF(B42="","",IF(D42="","No PAN",IF(AND(LEN(D42)=10,ISERROR(VALUE(LEFT(D42,1))),ISERROR(VALUE(MID(D42,5,1))),ISNUMBER(VALUE(MID(D42,6,4))),ISERROR(VALUE(RIGHT(D42,1)))),"Format OK","Check PAN")))</f>
        <v/>
      </c>
      <c r="F42" s="11" t="n"/>
      <c r="G42" s="9">
        <f>IF(B42="","",IF(F42&lt;&gt;"",F42,IF(E42&lt;&gt;"Format OK","Others",IF(OR(MID(D42,4,1)="P",MID(D42,4,1)="H"),"Individual/HUF",IF(MID(D42,4,1)="C","Company","Others")))))</f>
        <v/>
      </c>
      <c r="H42" s="11" t="n"/>
      <c r="I42" s="9">
        <f>IF(H42="","",IFERROR(INDEX(IF(G42="Individual/HUF",Rates!$C$5:$C$26,IF(G42="Company",Rates!$D$5:$D$26,Rates!$E$5:$E$26)),MATCH(H42,Rates!$A$5:$A$26,0)),"?"))</f>
        <v/>
      </c>
      <c r="J42" s="12" t="n"/>
      <c r="K42" s="13">
        <f>IF(H42="","",IFERROR(INDEX(IF(G42="Individual/HUF",Rates!$I$5:$I$26,IF(G42="Company",Rates!$J$5:$J$26,Rates!$K$5:$K$26)),MATCH(H42,Rates!$A$5:$A$26,0)),""))</f>
        <v/>
      </c>
      <c r="L42" s="14" t="n"/>
      <c r="M42" s="13">
        <f>IF(H42="","",IF(L42&lt;&gt;"",IF(E42="Format OK",L42,MAX(L42,INDEX(Rates!$L$5:$L$26,MATCH(H42,Rates!$A$5:$A$26,0)))),IF(K42="","rate?",IF(E42="Format OK",K42,MAX(K42,INDEX(Rates!$L$5:$L$26,MATCH(H42,Rates!$A$5:$A$26,0)))))))</f>
        <v/>
      </c>
      <c r="N42" s="15">
        <f>IF(OR(H42="",NOT(ISNUMBER(M42))),0,IF(AND(LEFT(P42,5)="Below",L42=""),0,ROUND(J42*M42,0)))</f>
        <v/>
      </c>
      <c r="O42" s="15">
        <f>IF(H42="","",SUMIFS($J$5:$J$504,$C$5:$C$504,C42,$H$5:$H$504,H42,$B$5:$B$504,"&lt;="&amp;B42,$B$5:$B$504,"&gt;="&amp;Settings!$B$5))</f>
        <v/>
      </c>
      <c r="P42" s="9">
        <f>IF(H42="","",IFERROR(IF(AND(INDEX(Rates!$F$5:$F$26,MATCH(H42,Rates!$A$5:$A$26,0))=0,INDEX(Rates!$G$5:$G$26,MATCH(H42,Rates!$A$5:$A$26,0))=0),"Deduct (no threshold)",IF(OR(AND(INDEX(Rates!$F$5:$F$26,MATCH(H42,Rates!$A$5:$A$26,0))&gt;0,J42&gt;INDEX(Rates!$F$5:$F$26,MATCH(H42,Rates!$A$5:$A$26,0))),AND(INDEX(Rates!$G$5:$G$26,MATCH(H42,Rates!$A$5:$A$26,0))&gt;0,O42&gt;INDEX(Rates!$G$5:$G$26,MATCH(H42,Rates!$A$5:$A$26,0)))),"Deduct","Below threshold: check")),"?"))</f>
        <v/>
      </c>
      <c r="Q42" s="10" t="n"/>
      <c r="R42" s="16">
        <f>IF(OR(B42="",Q42=""),0,IF(Q42&gt;B42,((YEAR(Q42)-YEAR(B42))*12+MONTH(Q42)-MONTH(B42)+1),0))</f>
        <v/>
      </c>
      <c r="S42" s="15">
        <f>ROUND(N42*Settings!$B$8*R42,0)</f>
        <v/>
      </c>
      <c r="T42" s="17">
        <f>IF(B42="","",IF(MONTH(IF(Q42="",B42,Q42))=3,DATE(YEAR(IF(Q42="",B42,Q42)),4,30),DATE(YEAR(IF(Q42="",B42,Q42)),MONTH(IF(Q42="",B42,Q42))+1,7)))</f>
        <v/>
      </c>
      <c r="U42" s="10" t="n"/>
      <c r="V42" s="11" t="n"/>
      <c r="W42" s="16">
        <f>IF(OR(B42="",N42=0),0,IF(U42="",IF(Settings!$B$4&gt;T42,((YEAR(Settings!$B$4)-YEAR(IF(Q42="",B42,Q42)))*12+MONTH(Settings!$B$4)-MONTH(IF(Q42="",B42,Q42))+1),0),IF(U42&gt;T42,((YEAR(U42)-YEAR(IF(Q42="",B42,Q42)))*12+MONTH(U42)-MONTH(IF(Q42="",B42,Q42))+1),0)))</f>
        <v/>
      </c>
      <c r="X42" s="15">
        <f>ROUND(N42*Settings!$B$9*W42,0)</f>
        <v/>
      </c>
      <c r="Y42" s="15">
        <f>S42+X42</f>
        <v/>
      </c>
      <c r="Z42" s="18">
        <f>IF(B42="","",DATE(YEAR(IF(Q42="",B42,Q42)),MONTH(IF(Q42="",B42,Q42)),1))</f>
        <v/>
      </c>
      <c r="AA42" s="9">
        <f>IF(B42="","","Q"&amp;(INT(MOD(MONTH(IF(Q42="",B42,Q42))-4,12)/3)+1))</f>
        <v/>
      </c>
      <c r="AB42" s="9">
        <f>IF(H42="","",IFERROR(INDEX(Rates!$M$5:$M$26,MATCH(H42,Rates!$A$5:$A$26,0)),""))</f>
        <v/>
      </c>
    </row>
    <row r="43">
      <c r="A43" s="9">
        <f>IF(B43="","",ROW()-4)</f>
        <v/>
      </c>
      <c r="B43" s="10" t="n"/>
      <c r="C43" s="11" t="n"/>
      <c r="D43" s="11" t="n"/>
      <c r="E43" s="9">
        <f>IF(B43="","",IF(D43="","No PAN",IF(AND(LEN(D43)=10,ISERROR(VALUE(LEFT(D43,1))),ISERROR(VALUE(MID(D43,5,1))),ISNUMBER(VALUE(MID(D43,6,4))),ISERROR(VALUE(RIGHT(D43,1)))),"Format OK","Check PAN")))</f>
        <v/>
      </c>
      <c r="F43" s="11" t="n"/>
      <c r="G43" s="9">
        <f>IF(B43="","",IF(F43&lt;&gt;"",F43,IF(E43&lt;&gt;"Format OK","Others",IF(OR(MID(D43,4,1)="P",MID(D43,4,1)="H"),"Individual/HUF",IF(MID(D43,4,1)="C","Company","Others")))))</f>
        <v/>
      </c>
      <c r="H43" s="11" t="n"/>
      <c r="I43" s="9">
        <f>IF(H43="","",IFERROR(INDEX(IF(G43="Individual/HUF",Rates!$C$5:$C$26,IF(G43="Company",Rates!$D$5:$D$26,Rates!$E$5:$E$26)),MATCH(H43,Rates!$A$5:$A$26,0)),"?"))</f>
        <v/>
      </c>
      <c r="J43" s="12" t="n"/>
      <c r="K43" s="13">
        <f>IF(H43="","",IFERROR(INDEX(IF(G43="Individual/HUF",Rates!$I$5:$I$26,IF(G43="Company",Rates!$J$5:$J$26,Rates!$K$5:$K$26)),MATCH(H43,Rates!$A$5:$A$26,0)),""))</f>
        <v/>
      </c>
      <c r="L43" s="14" t="n"/>
      <c r="M43" s="13">
        <f>IF(H43="","",IF(L43&lt;&gt;"",IF(E43="Format OK",L43,MAX(L43,INDEX(Rates!$L$5:$L$26,MATCH(H43,Rates!$A$5:$A$26,0)))),IF(K43="","rate?",IF(E43="Format OK",K43,MAX(K43,INDEX(Rates!$L$5:$L$26,MATCH(H43,Rates!$A$5:$A$26,0)))))))</f>
        <v/>
      </c>
      <c r="N43" s="15">
        <f>IF(OR(H43="",NOT(ISNUMBER(M43))),0,IF(AND(LEFT(P43,5)="Below",L43=""),0,ROUND(J43*M43,0)))</f>
        <v/>
      </c>
      <c r="O43" s="15">
        <f>IF(H43="","",SUMIFS($J$5:$J$504,$C$5:$C$504,C43,$H$5:$H$504,H43,$B$5:$B$504,"&lt;="&amp;B43,$B$5:$B$504,"&gt;="&amp;Settings!$B$5))</f>
        <v/>
      </c>
      <c r="P43" s="9">
        <f>IF(H43="","",IFERROR(IF(AND(INDEX(Rates!$F$5:$F$26,MATCH(H43,Rates!$A$5:$A$26,0))=0,INDEX(Rates!$G$5:$G$26,MATCH(H43,Rates!$A$5:$A$26,0))=0),"Deduct (no threshold)",IF(OR(AND(INDEX(Rates!$F$5:$F$26,MATCH(H43,Rates!$A$5:$A$26,0))&gt;0,J43&gt;INDEX(Rates!$F$5:$F$26,MATCH(H43,Rates!$A$5:$A$26,0))),AND(INDEX(Rates!$G$5:$G$26,MATCH(H43,Rates!$A$5:$A$26,0))&gt;0,O43&gt;INDEX(Rates!$G$5:$G$26,MATCH(H43,Rates!$A$5:$A$26,0)))),"Deduct","Below threshold: check")),"?"))</f>
        <v/>
      </c>
      <c r="Q43" s="10" t="n"/>
      <c r="R43" s="16">
        <f>IF(OR(B43="",Q43=""),0,IF(Q43&gt;B43,((YEAR(Q43)-YEAR(B43))*12+MONTH(Q43)-MONTH(B43)+1),0))</f>
        <v/>
      </c>
      <c r="S43" s="15">
        <f>ROUND(N43*Settings!$B$8*R43,0)</f>
        <v/>
      </c>
      <c r="T43" s="17">
        <f>IF(B43="","",IF(MONTH(IF(Q43="",B43,Q43))=3,DATE(YEAR(IF(Q43="",B43,Q43)),4,30),DATE(YEAR(IF(Q43="",B43,Q43)),MONTH(IF(Q43="",B43,Q43))+1,7)))</f>
        <v/>
      </c>
      <c r="U43" s="10" t="n"/>
      <c r="V43" s="11" t="n"/>
      <c r="W43" s="16">
        <f>IF(OR(B43="",N43=0),0,IF(U43="",IF(Settings!$B$4&gt;T43,((YEAR(Settings!$B$4)-YEAR(IF(Q43="",B43,Q43)))*12+MONTH(Settings!$B$4)-MONTH(IF(Q43="",B43,Q43))+1),0),IF(U43&gt;T43,((YEAR(U43)-YEAR(IF(Q43="",B43,Q43)))*12+MONTH(U43)-MONTH(IF(Q43="",B43,Q43))+1),0)))</f>
        <v/>
      </c>
      <c r="X43" s="15">
        <f>ROUND(N43*Settings!$B$9*W43,0)</f>
        <v/>
      </c>
      <c r="Y43" s="15">
        <f>S43+X43</f>
        <v/>
      </c>
      <c r="Z43" s="18">
        <f>IF(B43="","",DATE(YEAR(IF(Q43="",B43,Q43)),MONTH(IF(Q43="",B43,Q43)),1))</f>
        <v/>
      </c>
      <c r="AA43" s="9">
        <f>IF(B43="","","Q"&amp;(INT(MOD(MONTH(IF(Q43="",B43,Q43))-4,12)/3)+1))</f>
        <v/>
      </c>
      <c r="AB43" s="9">
        <f>IF(H43="","",IFERROR(INDEX(Rates!$M$5:$M$26,MATCH(H43,Rates!$A$5:$A$26,0)),""))</f>
        <v/>
      </c>
    </row>
    <row r="44">
      <c r="A44" s="9">
        <f>IF(B44="","",ROW()-4)</f>
        <v/>
      </c>
      <c r="B44" s="10" t="n"/>
      <c r="C44" s="11" t="n"/>
      <c r="D44" s="11" t="n"/>
      <c r="E44" s="9">
        <f>IF(B44="","",IF(D44="","No PAN",IF(AND(LEN(D44)=10,ISERROR(VALUE(LEFT(D44,1))),ISERROR(VALUE(MID(D44,5,1))),ISNUMBER(VALUE(MID(D44,6,4))),ISERROR(VALUE(RIGHT(D44,1)))),"Format OK","Check PAN")))</f>
        <v/>
      </c>
      <c r="F44" s="11" t="n"/>
      <c r="G44" s="9">
        <f>IF(B44="","",IF(F44&lt;&gt;"",F44,IF(E44&lt;&gt;"Format OK","Others",IF(OR(MID(D44,4,1)="P",MID(D44,4,1)="H"),"Individual/HUF",IF(MID(D44,4,1)="C","Company","Others")))))</f>
        <v/>
      </c>
      <c r="H44" s="11" t="n"/>
      <c r="I44" s="9">
        <f>IF(H44="","",IFERROR(INDEX(IF(G44="Individual/HUF",Rates!$C$5:$C$26,IF(G44="Company",Rates!$D$5:$D$26,Rates!$E$5:$E$26)),MATCH(H44,Rates!$A$5:$A$26,0)),"?"))</f>
        <v/>
      </c>
      <c r="J44" s="12" t="n"/>
      <c r="K44" s="13">
        <f>IF(H44="","",IFERROR(INDEX(IF(G44="Individual/HUF",Rates!$I$5:$I$26,IF(G44="Company",Rates!$J$5:$J$26,Rates!$K$5:$K$26)),MATCH(H44,Rates!$A$5:$A$26,0)),""))</f>
        <v/>
      </c>
      <c r="L44" s="14" t="n"/>
      <c r="M44" s="13">
        <f>IF(H44="","",IF(L44&lt;&gt;"",IF(E44="Format OK",L44,MAX(L44,INDEX(Rates!$L$5:$L$26,MATCH(H44,Rates!$A$5:$A$26,0)))),IF(K44="","rate?",IF(E44="Format OK",K44,MAX(K44,INDEX(Rates!$L$5:$L$26,MATCH(H44,Rates!$A$5:$A$26,0)))))))</f>
        <v/>
      </c>
      <c r="N44" s="15">
        <f>IF(OR(H44="",NOT(ISNUMBER(M44))),0,IF(AND(LEFT(P44,5)="Below",L44=""),0,ROUND(J44*M44,0)))</f>
        <v/>
      </c>
      <c r="O44" s="15">
        <f>IF(H44="","",SUMIFS($J$5:$J$504,$C$5:$C$504,C44,$H$5:$H$504,H44,$B$5:$B$504,"&lt;="&amp;B44,$B$5:$B$504,"&gt;="&amp;Settings!$B$5))</f>
        <v/>
      </c>
      <c r="P44" s="9">
        <f>IF(H44="","",IFERROR(IF(AND(INDEX(Rates!$F$5:$F$26,MATCH(H44,Rates!$A$5:$A$26,0))=0,INDEX(Rates!$G$5:$G$26,MATCH(H44,Rates!$A$5:$A$26,0))=0),"Deduct (no threshold)",IF(OR(AND(INDEX(Rates!$F$5:$F$26,MATCH(H44,Rates!$A$5:$A$26,0))&gt;0,J44&gt;INDEX(Rates!$F$5:$F$26,MATCH(H44,Rates!$A$5:$A$26,0))),AND(INDEX(Rates!$G$5:$G$26,MATCH(H44,Rates!$A$5:$A$26,0))&gt;0,O44&gt;INDEX(Rates!$G$5:$G$26,MATCH(H44,Rates!$A$5:$A$26,0)))),"Deduct","Below threshold: check")),"?"))</f>
        <v/>
      </c>
      <c r="Q44" s="10" t="n"/>
      <c r="R44" s="16">
        <f>IF(OR(B44="",Q44=""),0,IF(Q44&gt;B44,((YEAR(Q44)-YEAR(B44))*12+MONTH(Q44)-MONTH(B44)+1),0))</f>
        <v/>
      </c>
      <c r="S44" s="15">
        <f>ROUND(N44*Settings!$B$8*R44,0)</f>
        <v/>
      </c>
      <c r="T44" s="17">
        <f>IF(B44="","",IF(MONTH(IF(Q44="",B44,Q44))=3,DATE(YEAR(IF(Q44="",B44,Q44)),4,30),DATE(YEAR(IF(Q44="",B44,Q44)),MONTH(IF(Q44="",B44,Q44))+1,7)))</f>
        <v/>
      </c>
      <c r="U44" s="10" t="n"/>
      <c r="V44" s="11" t="n"/>
      <c r="W44" s="16">
        <f>IF(OR(B44="",N44=0),0,IF(U44="",IF(Settings!$B$4&gt;T44,((YEAR(Settings!$B$4)-YEAR(IF(Q44="",B44,Q44)))*12+MONTH(Settings!$B$4)-MONTH(IF(Q44="",B44,Q44))+1),0),IF(U44&gt;T44,((YEAR(U44)-YEAR(IF(Q44="",B44,Q44)))*12+MONTH(U44)-MONTH(IF(Q44="",B44,Q44))+1),0)))</f>
        <v/>
      </c>
      <c r="X44" s="15">
        <f>ROUND(N44*Settings!$B$9*W44,0)</f>
        <v/>
      </c>
      <c r="Y44" s="15">
        <f>S44+X44</f>
        <v/>
      </c>
      <c r="Z44" s="18">
        <f>IF(B44="","",DATE(YEAR(IF(Q44="",B44,Q44)),MONTH(IF(Q44="",B44,Q44)),1))</f>
        <v/>
      </c>
      <c r="AA44" s="9">
        <f>IF(B44="","","Q"&amp;(INT(MOD(MONTH(IF(Q44="",B44,Q44))-4,12)/3)+1))</f>
        <v/>
      </c>
      <c r="AB44" s="9">
        <f>IF(H44="","",IFERROR(INDEX(Rates!$M$5:$M$26,MATCH(H44,Rates!$A$5:$A$26,0)),""))</f>
        <v/>
      </c>
    </row>
    <row r="45">
      <c r="A45" s="9">
        <f>IF(B45="","",ROW()-4)</f>
        <v/>
      </c>
      <c r="B45" s="10" t="n"/>
      <c r="C45" s="11" t="n"/>
      <c r="D45" s="11" t="n"/>
      <c r="E45" s="9">
        <f>IF(B45="","",IF(D45="","No PAN",IF(AND(LEN(D45)=10,ISERROR(VALUE(LEFT(D45,1))),ISERROR(VALUE(MID(D45,5,1))),ISNUMBER(VALUE(MID(D45,6,4))),ISERROR(VALUE(RIGHT(D45,1)))),"Format OK","Check PAN")))</f>
        <v/>
      </c>
      <c r="F45" s="11" t="n"/>
      <c r="G45" s="9">
        <f>IF(B45="","",IF(F45&lt;&gt;"",F45,IF(E45&lt;&gt;"Format OK","Others",IF(OR(MID(D45,4,1)="P",MID(D45,4,1)="H"),"Individual/HUF",IF(MID(D45,4,1)="C","Company","Others")))))</f>
        <v/>
      </c>
      <c r="H45" s="11" t="n"/>
      <c r="I45" s="9">
        <f>IF(H45="","",IFERROR(INDEX(IF(G45="Individual/HUF",Rates!$C$5:$C$26,IF(G45="Company",Rates!$D$5:$D$26,Rates!$E$5:$E$26)),MATCH(H45,Rates!$A$5:$A$26,0)),"?"))</f>
        <v/>
      </c>
      <c r="J45" s="12" t="n"/>
      <c r="K45" s="13">
        <f>IF(H45="","",IFERROR(INDEX(IF(G45="Individual/HUF",Rates!$I$5:$I$26,IF(G45="Company",Rates!$J$5:$J$26,Rates!$K$5:$K$26)),MATCH(H45,Rates!$A$5:$A$26,0)),""))</f>
        <v/>
      </c>
      <c r="L45" s="14" t="n"/>
      <c r="M45" s="13">
        <f>IF(H45="","",IF(L45&lt;&gt;"",IF(E45="Format OK",L45,MAX(L45,INDEX(Rates!$L$5:$L$26,MATCH(H45,Rates!$A$5:$A$26,0)))),IF(K45="","rate?",IF(E45="Format OK",K45,MAX(K45,INDEX(Rates!$L$5:$L$26,MATCH(H45,Rates!$A$5:$A$26,0)))))))</f>
        <v/>
      </c>
      <c r="N45" s="15">
        <f>IF(OR(H45="",NOT(ISNUMBER(M45))),0,IF(AND(LEFT(P45,5)="Below",L45=""),0,ROUND(J45*M45,0)))</f>
        <v/>
      </c>
      <c r="O45" s="15">
        <f>IF(H45="","",SUMIFS($J$5:$J$504,$C$5:$C$504,C45,$H$5:$H$504,H45,$B$5:$B$504,"&lt;="&amp;B45,$B$5:$B$504,"&gt;="&amp;Settings!$B$5))</f>
        <v/>
      </c>
      <c r="P45" s="9">
        <f>IF(H45="","",IFERROR(IF(AND(INDEX(Rates!$F$5:$F$26,MATCH(H45,Rates!$A$5:$A$26,0))=0,INDEX(Rates!$G$5:$G$26,MATCH(H45,Rates!$A$5:$A$26,0))=0),"Deduct (no threshold)",IF(OR(AND(INDEX(Rates!$F$5:$F$26,MATCH(H45,Rates!$A$5:$A$26,0))&gt;0,J45&gt;INDEX(Rates!$F$5:$F$26,MATCH(H45,Rates!$A$5:$A$26,0))),AND(INDEX(Rates!$G$5:$G$26,MATCH(H45,Rates!$A$5:$A$26,0))&gt;0,O45&gt;INDEX(Rates!$G$5:$G$26,MATCH(H45,Rates!$A$5:$A$26,0)))),"Deduct","Below threshold: check")),"?"))</f>
        <v/>
      </c>
      <c r="Q45" s="10" t="n"/>
      <c r="R45" s="16">
        <f>IF(OR(B45="",Q45=""),0,IF(Q45&gt;B45,((YEAR(Q45)-YEAR(B45))*12+MONTH(Q45)-MONTH(B45)+1),0))</f>
        <v/>
      </c>
      <c r="S45" s="15">
        <f>ROUND(N45*Settings!$B$8*R45,0)</f>
        <v/>
      </c>
      <c r="T45" s="17">
        <f>IF(B45="","",IF(MONTH(IF(Q45="",B45,Q45))=3,DATE(YEAR(IF(Q45="",B45,Q45)),4,30),DATE(YEAR(IF(Q45="",B45,Q45)),MONTH(IF(Q45="",B45,Q45))+1,7)))</f>
        <v/>
      </c>
      <c r="U45" s="10" t="n"/>
      <c r="V45" s="11" t="n"/>
      <c r="W45" s="16">
        <f>IF(OR(B45="",N45=0),0,IF(U45="",IF(Settings!$B$4&gt;T45,((YEAR(Settings!$B$4)-YEAR(IF(Q45="",B45,Q45)))*12+MONTH(Settings!$B$4)-MONTH(IF(Q45="",B45,Q45))+1),0),IF(U45&gt;T45,((YEAR(U45)-YEAR(IF(Q45="",B45,Q45)))*12+MONTH(U45)-MONTH(IF(Q45="",B45,Q45))+1),0)))</f>
        <v/>
      </c>
      <c r="X45" s="15">
        <f>ROUND(N45*Settings!$B$9*W45,0)</f>
        <v/>
      </c>
      <c r="Y45" s="15">
        <f>S45+X45</f>
        <v/>
      </c>
      <c r="Z45" s="18">
        <f>IF(B45="","",DATE(YEAR(IF(Q45="",B45,Q45)),MONTH(IF(Q45="",B45,Q45)),1))</f>
        <v/>
      </c>
      <c r="AA45" s="9">
        <f>IF(B45="","","Q"&amp;(INT(MOD(MONTH(IF(Q45="",B45,Q45))-4,12)/3)+1))</f>
        <v/>
      </c>
      <c r="AB45" s="9">
        <f>IF(H45="","",IFERROR(INDEX(Rates!$M$5:$M$26,MATCH(H45,Rates!$A$5:$A$26,0)),""))</f>
        <v/>
      </c>
    </row>
    <row r="46">
      <c r="A46" s="9">
        <f>IF(B46="","",ROW()-4)</f>
        <v/>
      </c>
      <c r="B46" s="10" t="n"/>
      <c r="C46" s="11" t="n"/>
      <c r="D46" s="11" t="n"/>
      <c r="E46" s="9">
        <f>IF(B46="","",IF(D46="","No PAN",IF(AND(LEN(D46)=10,ISERROR(VALUE(LEFT(D46,1))),ISERROR(VALUE(MID(D46,5,1))),ISNUMBER(VALUE(MID(D46,6,4))),ISERROR(VALUE(RIGHT(D46,1)))),"Format OK","Check PAN")))</f>
        <v/>
      </c>
      <c r="F46" s="11" t="n"/>
      <c r="G46" s="9">
        <f>IF(B46="","",IF(F46&lt;&gt;"",F46,IF(E46&lt;&gt;"Format OK","Others",IF(OR(MID(D46,4,1)="P",MID(D46,4,1)="H"),"Individual/HUF",IF(MID(D46,4,1)="C","Company","Others")))))</f>
        <v/>
      </c>
      <c r="H46" s="11" t="n"/>
      <c r="I46" s="9">
        <f>IF(H46="","",IFERROR(INDEX(IF(G46="Individual/HUF",Rates!$C$5:$C$26,IF(G46="Company",Rates!$D$5:$D$26,Rates!$E$5:$E$26)),MATCH(H46,Rates!$A$5:$A$26,0)),"?"))</f>
        <v/>
      </c>
      <c r="J46" s="12" t="n"/>
      <c r="K46" s="13">
        <f>IF(H46="","",IFERROR(INDEX(IF(G46="Individual/HUF",Rates!$I$5:$I$26,IF(G46="Company",Rates!$J$5:$J$26,Rates!$K$5:$K$26)),MATCH(H46,Rates!$A$5:$A$26,0)),""))</f>
        <v/>
      </c>
      <c r="L46" s="14" t="n"/>
      <c r="M46" s="13">
        <f>IF(H46="","",IF(L46&lt;&gt;"",IF(E46="Format OK",L46,MAX(L46,INDEX(Rates!$L$5:$L$26,MATCH(H46,Rates!$A$5:$A$26,0)))),IF(K46="","rate?",IF(E46="Format OK",K46,MAX(K46,INDEX(Rates!$L$5:$L$26,MATCH(H46,Rates!$A$5:$A$26,0)))))))</f>
        <v/>
      </c>
      <c r="N46" s="15">
        <f>IF(OR(H46="",NOT(ISNUMBER(M46))),0,IF(AND(LEFT(P46,5)="Below",L46=""),0,ROUND(J46*M46,0)))</f>
        <v/>
      </c>
      <c r="O46" s="15">
        <f>IF(H46="","",SUMIFS($J$5:$J$504,$C$5:$C$504,C46,$H$5:$H$504,H46,$B$5:$B$504,"&lt;="&amp;B46,$B$5:$B$504,"&gt;="&amp;Settings!$B$5))</f>
        <v/>
      </c>
      <c r="P46" s="9">
        <f>IF(H46="","",IFERROR(IF(AND(INDEX(Rates!$F$5:$F$26,MATCH(H46,Rates!$A$5:$A$26,0))=0,INDEX(Rates!$G$5:$G$26,MATCH(H46,Rates!$A$5:$A$26,0))=0),"Deduct (no threshold)",IF(OR(AND(INDEX(Rates!$F$5:$F$26,MATCH(H46,Rates!$A$5:$A$26,0))&gt;0,J46&gt;INDEX(Rates!$F$5:$F$26,MATCH(H46,Rates!$A$5:$A$26,0))),AND(INDEX(Rates!$G$5:$G$26,MATCH(H46,Rates!$A$5:$A$26,0))&gt;0,O46&gt;INDEX(Rates!$G$5:$G$26,MATCH(H46,Rates!$A$5:$A$26,0)))),"Deduct","Below threshold: check")),"?"))</f>
        <v/>
      </c>
      <c r="Q46" s="10" t="n"/>
      <c r="R46" s="16">
        <f>IF(OR(B46="",Q46=""),0,IF(Q46&gt;B46,((YEAR(Q46)-YEAR(B46))*12+MONTH(Q46)-MONTH(B46)+1),0))</f>
        <v/>
      </c>
      <c r="S46" s="15">
        <f>ROUND(N46*Settings!$B$8*R46,0)</f>
        <v/>
      </c>
      <c r="T46" s="17">
        <f>IF(B46="","",IF(MONTH(IF(Q46="",B46,Q46))=3,DATE(YEAR(IF(Q46="",B46,Q46)),4,30),DATE(YEAR(IF(Q46="",B46,Q46)),MONTH(IF(Q46="",B46,Q46))+1,7)))</f>
        <v/>
      </c>
      <c r="U46" s="10" t="n"/>
      <c r="V46" s="11" t="n"/>
      <c r="W46" s="16">
        <f>IF(OR(B46="",N46=0),0,IF(U46="",IF(Settings!$B$4&gt;T46,((YEAR(Settings!$B$4)-YEAR(IF(Q46="",B46,Q46)))*12+MONTH(Settings!$B$4)-MONTH(IF(Q46="",B46,Q46))+1),0),IF(U46&gt;T46,((YEAR(U46)-YEAR(IF(Q46="",B46,Q46)))*12+MONTH(U46)-MONTH(IF(Q46="",B46,Q46))+1),0)))</f>
        <v/>
      </c>
      <c r="X46" s="15">
        <f>ROUND(N46*Settings!$B$9*W46,0)</f>
        <v/>
      </c>
      <c r="Y46" s="15">
        <f>S46+X46</f>
        <v/>
      </c>
      <c r="Z46" s="18">
        <f>IF(B46="","",DATE(YEAR(IF(Q46="",B46,Q46)),MONTH(IF(Q46="",B46,Q46)),1))</f>
        <v/>
      </c>
      <c r="AA46" s="9">
        <f>IF(B46="","","Q"&amp;(INT(MOD(MONTH(IF(Q46="",B46,Q46))-4,12)/3)+1))</f>
        <v/>
      </c>
      <c r="AB46" s="9">
        <f>IF(H46="","",IFERROR(INDEX(Rates!$M$5:$M$26,MATCH(H46,Rates!$A$5:$A$26,0)),""))</f>
        <v/>
      </c>
    </row>
    <row r="47">
      <c r="A47" s="9">
        <f>IF(B47="","",ROW()-4)</f>
        <v/>
      </c>
      <c r="B47" s="10" t="n"/>
      <c r="C47" s="11" t="n"/>
      <c r="D47" s="11" t="n"/>
      <c r="E47" s="9">
        <f>IF(B47="","",IF(D47="","No PAN",IF(AND(LEN(D47)=10,ISERROR(VALUE(LEFT(D47,1))),ISERROR(VALUE(MID(D47,5,1))),ISNUMBER(VALUE(MID(D47,6,4))),ISERROR(VALUE(RIGHT(D47,1)))),"Format OK","Check PAN")))</f>
        <v/>
      </c>
      <c r="F47" s="11" t="n"/>
      <c r="G47" s="9">
        <f>IF(B47="","",IF(F47&lt;&gt;"",F47,IF(E47&lt;&gt;"Format OK","Others",IF(OR(MID(D47,4,1)="P",MID(D47,4,1)="H"),"Individual/HUF",IF(MID(D47,4,1)="C","Company","Others")))))</f>
        <v/>
      </c>
      <c r="H47" s="11" t="n"/>
      <c r="I47" s="9">
        <f>IF(H47="","",IFERROR(INDEX(IF(G47="Individual/HUF",Rates!$C$5:$C$26,IF(G47="Company",Rates!$D$5:$D$26,Rates!$E$5:$E$26)),MATCH(H47,Rates!$A$5:$A$26,0)),"?"))</f>
        <v/>
      </c>
      <c r="J47" s="12" t="n"/>
      <c r="K47" s="13">
        <f>IF(H47="","",IFERROR(INDEX(IF(G47="Individual/HUF",Rates!$I$5:$I$26,IF(G47="Company",Rates!$J$5:$J$26,Rates!$K$5:$K$26)),MATCH(H47,Rates!$A$5:$A$26,0)),""))</f>
        <v/>
      </c>
      <c r="L47" s="14" t="n"/>
      <c r="M47" s="13">
        <f>IF(H47="","",IF(L47&lt;&gt;"",IF(E47="Format OK",L47,MAX(L47,INDEX(Rates!$L$5:$L$26,MATCH(H47,Rates!$A$5:$A$26,0)))),IF(K47="","rate?",IF(E47="Format OK",K47,MAX(K47,INDEX(Rates!$L$5:$L$26,MATCH(H47,Rates!$A$5:$A$26,0)))))))</f>
        <v/>
      </c>
      <c r="N47" s="15">
        <f>IF(OR(H47="",NOT(ISNUMBER(M47))),0,IF(AND(LEFT(P47,5)="Below",L47=""),0,ROUND(J47*M47,0)))</f>
        <v/>
      </c>
      <c r="O47" s="15">
        <f>IF(H47="","",SUMIFS($J$5:$J$504,$C$5:$C$504,C47,$H$5:$H$504,H47,$B$5:$B$504,"&lt;="&amp;B47,$B$5:$B$504,"&gt;="&amp;Settings!$B$5))</f>
        <v/>
      </c>
      <c r="P47" s="9">
        <f>IF(H47="","",IFERROR(IF(AND(INDEX(Rates!$F$5:$F$26,MATCH(H47,Rates!$A$5:$A$26,0))=0,INDEX(Rates!$G$5:$G$26,MATCH(H47,Rates!$A$5:$A$26,0))=0),"Deduct (no threshold)",IF(OR(AND(INDEX(Rates!$F$5:$F$26,MATCH(H47,Rates!$A$5:$A$26,0))&gt;0,J47&gt;INDEX(Rates!$F$5:$F$26,MATCH(H47,Rates!$A$5:$A$26,0))),AND(INDEX(Rates!$G$5:$G$26,MATCH(H47,Rates!$A$5:$A$26,0))&gt;0,O47&gt;INDEX(Rates!$G$5:$G$26,MATCH(H47,Rates!$A$5:$A$26,0)))),"Deduct","Below threshold: check")),"?"))</f>
        <v/>
      </c>
      <c r="Q47" s="10" t="n"/>
      <c r="R47" s="16">
        <f>IF(OR(B47="",Q47=""),0,IF(Q47&gt;B47,((YEAR(Q47)-YEAR(B47))*12+MONTH(Q47)-MONTH(B47)+1),0))</f>
        <v/>
      </c>
      <c r="S47" s="15">
        <f>ROUND(N47*Settings!$B$8*R47,0)</f>
        <v/>
      </c>
      <c r="T47" s="17">
        <f>IF(B47="","",IF(MONTH(IF(Q47="",B47,Q47))=3,DATE(YEAR(IF(Q47="",B47,Q47)),4,30),DATE(YEAR(IF(Q47="",B47,Q47)),MONTH(IF(Q47="",B47,Q47))+1,7)))</f>
        <v/>
      </c>
      <c r="U47" s="10" t="n"/>
      <c r="V47" s="11" t="n"/>
      <c r="W47" s="16">
        <f>IF(OR(B47="",N47=0),0,IF(U47="",IF(Settings!$B$4&gt;T47,((YEAR(Settings!$B$4)-YEAR(IF(Q47="",B47,Q47)))*12+MONTH(Settings!$B$4)-MONTH(IF(Q47="",B47,Q47))+1),0),IF(U47&gt;T47,((YEAR(U47)-YEAR(IF(Q47="",B47,Q47)))*12+MONTH(U47)-MONTH(IF(Q47="",B47,Q47))+1),0)))</f>
        <v/>
      </c>
      <c r="X47" s="15">
        <f>ROUND(N47*Settings!$B$9*W47,0)</f>
        <v/>
      </c>
      <c r="Y47" s="15">
        <f>S47+X47</f>
        <v/>
      </c>
      <c r="Z47" s="18">
        <f>IF(B47="","",DATE(YEAR(IF(Q47="",B47,Q47)),MONTH(IF(Q47="",B47,Q47)),1))</f>
        <v/>
      </c>
      <c r="AA47" s="9">
        <f>IF(B47="","","Q"&amp;(INT(MOD(MONTH(IF(Q47="",B47,Q47))-4,12)/3)+1))</f>
        <v/>
      </c>
      <c r="AB47" s="9">
        <f>IF(H47="","",IFERROR(INDEX(Rates!$M$5:$M$26,MATCH(H47,Rates!$A$5:$A$26,0)),""))</f>
        <v/>
      </c>
    </row>
    <row r="48">
      <c r="A48" s="9">
        <f>IF(B48="","",ROW()-4)</f>
        <v/>
      </c>
      <c r="B48" s="10" t="n"/>
      <c r="C48" s="11" t="n"/>
      <c r="D48" s="11" t="n"/>
      <c r="E48" s="9">
        <f>IF(B48="","",IF(D48="","No PAN",IF(AND(LEN(D48)=10,ISERROR(VALUE(LEFT(D48,1))),ISERROR(VALUE(MID(D48,5,1))),ISNUMBER(VALUE(MID(D48,6,4))),ISERROR(VALUE(RIGHT(D48,1)))),"Format OK","Check PAN")))</f>
        <v/>
      </c>
      <c r="F48" s="11" t="n"/>
      <c r="G48" s="9">
        <f>IF(B48="","",IF(F48&lt;&gt;"",F48,IF(E48&lt;&gt;"Format OK","Others",IF(OR(MID(D48,4,1)="P",MID(D48,4,1)="H"),"Individual/HUF",IF(MID(D48,4,1)="C","Company","Others")))))</f>
        <v/>
      </c>
      <c r="H48" s="11" t="n"/>
      <c r="I48" s="9">
        <f>IF(H48="","",IFERROR(INDEX(IF(G48="Individual/HUF",Rates!$C$5:$C$26,IF(G48="Company",Rates!$D$5:$D$26,Rates!$E$5:$E$26)),MATCH(H48,Rates!$A$5:$A$26,0)),"?"))</f>
        <v/>
      </c>
      <c r="J48" s="12" t="n"/>
      <c r="K48" s="13">
        <f>IF(H48="","",IFERROR(INDEX(IF(G48="Individual/HUF",Rates!$I$5:$I$26,IF(G48="Company",Rates!$J$5:$J$26,Rates!$K$5:$K$26)),MATCH(H48,Rates!$A$5:$A$26,0)),""))</f>
        <v/>
      </c>
      <c r="L48" s="14" t="n"/>
      <c r="M48" s="13">
        <f>IF(H48="","",IF(L48&lt;&gt;"",IF(E48="Format OK",L48,MAX(L48,INDEX(Rates!$L$5:$L$26,MATCH(H48,Rates!$A$5:$A$26,0)))),IF(K48="","rate?",IF(E48="Format OK",K48,MAX(K48,INDEX(Rates!$L$5:$L$26,MATCH(H48,Rates!$A$5:$A$26,0)))))))</f>
        <v/>
      </c>
      <c r="N48" s="15">
        <f>IF(OR(H48="",NOT(ISNUMBER(M48))),0,IF(AND(LEFT(P48,5)="Below",L48=""),0,ROUND(J48*M48,0)))</f>
        <v/>
      </c>
      <c r="O48" s="15">
        <f>IF(H48="","",SUMIFS($J$5:$J$504,$C$5:$C$504,C48,$H$5:$H$504,H48,$B$5:$B$504,"&lt;="&amp;B48,$B$5:$B$504,"&gt;="&amp;Settings!$B$5))</f>
        <v/>
      </c>
      <c r="P48" s="9">
        <f>IF(H48="","",IFERROR(IF(AND(INDEX(Rates!$F$5:$F$26,MATCH(H48,Rates!$A$5:$A$26,0))=0,INDEX(Rates!$G$5:$G$26,MATCH(H48,Rates!$A$5:$A$26,0))=0),"Deduct (no threshold)",IF(OR(AND(INDEX(Rates!$F$5:$F$26,MATCH(H48,Rates!$A$5:$A$26,0))&gt;0,J48&gt;INDEX(Rates!$F$5:$F$26,MATCH(H48,Rates!$A$5:$A$26,0))),AND(INDEX(Rates!$G$5:$G$26,MATCH(H48,Rates!$A$5:$A$26,0))&gt;0,O48&gt;INDEX(Rates!$G$5:$G$26,MATCH(H48,Rates!$A$5:$A$26,0)))),"Deduct","Below threshold: check")),"?"))</f>
        <v/>
      </c>
      <c r="Q48" s="10" t="n"/>
      <c r="R48" s="16">
        <f>IF(OR(B48="",Q48=""),0,IF(Q48&gt;B48,((YEAR(Q48)-YEAR(B48))*12+MONTH(Q48)-MONTH(B48)+1),0))</f>
        <v/>
      </c>
      <c r="S48" s="15">
        <f>ROUND(N48*Settings!$B$8*R48,0)</f>
        <v/>
      </c>
      <c r="T48" s="17">
        <f>IF(B48="","",IF(MONTH(IF(Q48="",B48,Q48))=3,DATE(YEAR(IF(Q48="",B48,Q48)),4,30),DATE(YEAR(IF(Q48="",B48,Q48)),MONTH(IF(Q48="",B48,Q48))+1,7)))</f>
        <v/>
      </c>
      <c r="U48" s="10" t="n"/>
      <c r="V48" s="11" t="n"/>
      <c r="W48" s="16">
        <f>IF(OR(B48="",N48=0),0,IF(U48="",IF(Settings!$B$4&gt;T48,((YEAR(Settings!$B$4)-YEAR(IF(Q48="",B48,Q48)))*12+MONTH(Settings!$B$4)-MONTH(IF(Q48="",B48,Q48))+1),0),IF(U48&gt;T48,((YEAR(U48)-YEAR(IF(Q48="",B48,Q48)))*12+MONTH(U48)-MONTH(IF(Q48="",B48,Q48))+1),0)))</f>
        <v/>
      </c>
      <c r="X48" s="15">
        <f>ROUND(N48*Settings!$B$9*W48,0)</f>
        <v/>
      </c>
      <c r="Y48" s="15">
        <f>S48+X48</f>
        <v/>
      </c>
      <c r="Z48" s="18">
        <f>IF(B48="","",DATE(YEAR(IF(Q48="",B48,Q48)),MONTH(IF(Q48="",B48,Q48)),1))</f>
        <v/>
      </c>
      <c r="AA48" s="9">
        <f>IF(B48="","","Q"&amp;(INT(MOD(MONTH(IF(Q48="",B48,Q48))-4,12)/3)+1))</f>
        <v/>
      </c>
      <c r="AB48" s="9">
        <f>IF(H48="","",IFERROR(INDEX(Rates!$M$5:$M$26,MATCH(H48,Rates!$A$5:$A$26,0)),""))</f>
        <v/>
      </c>
    </row>
    <row r="49">
      <c r="A49" s="9">
        <f>IF(B49="","",ROW()-4)</f>
        <v/>
      </c>
      <c r="B49" s="10" t="n"/>
      <c r="C49" s="11" t="n"/>
      <c r="D49" s="11" t="n"/>
      <c r="E49" s="9">
        <f>IF(B49="","",IF(D49="","No PAN",IF(AND(LEN(D49)=10,ISERROR(VALUE(LEFT(D49,1))),ISERROR(VALUE(MID(D49,5,1))),ISNUMBER(VALUE(MID(D49,6,4))),ISERROR(VALUE(RIGHT(D49,1)))),"Format OK","Check PAN")))</f>
        <v/>
      </c>
      <c r="F49" s="11" t="n"/>
      <c r="G49" s="9">
        <f>IF(B49="","",IF(F49&lt;&gt;"",F49,IF(E49&lt;&gt;"Format OK","Others",IF(OR(MID(D49,4,1)="P",MID(D49,4,1)="H"),"Individual/HUF",IF(MID(D49,4,1)="C","Company","Others")))))</f>
        <v/>
      </c>
      <c r="H49" s="11" t="n"/>
      <c r="I49" s="9">
        <f>IF(H49="","",IFERROR(INDEX(IF(G49="Individual/HUF",Rates!$C$5:$C$26,IF(G49="Company",Rates!$D$5:$D$26,Rates!$E$5:$E$26)),MATCH(H49,Rates!$A$5:$A$26,0)),"?"))</f>
        <v/>
      </c>
      <c r="J49" s="12" t="n"/>
      <c r="K49" s="13">
        <f>IF(H49="","",IFERROR(INDEX(IF(G49="Individual/HUF",Rates!$I$5:$I$26,IF(G49="Company",Rates!$J$5:$J$26,Rates!$K$5:$K$26)),MATCH(H49,Rates!$A$5:$A$26,0)),""))</f>
        <v/>
      </c>
      <c r="L49" s="14" t="n"/>
      <c r="M49" s="13">
        <f>IF(H49="","",IF(L49&lt;&gt;"",IF(E49="Format OK",L49,MAX(L49,INDEX(Rates!$L$5:$L$26,MATCH(H49,Rates!$A$5:$A$26,0)))),IF(K49="","rate?",IF(E49="Format OK",K49,MAX(K49,INDEX(Rates!$L$5:$L$26,MATCH(H49,Rates!$A$5:$A$26,0)))))))</f>
        <v/>
      </c>
      <c r="N49" s="15">
        <f>IF(OR(H49="",NOT(ISNUMBER(M49))),0,IF(AND(LEFT(P49,5)="Below",L49=""),0,ROUND(J49*M49,0)))</f>
        <v/>
      </c>
      <c r="O49" s="15">
        <f>IF(H49="","",SUMIFS($J$5:$J$504,$C$5:$C$504,C49,$H$5:$H$504,H49,$B$5:$B$504,"&lt;="&amp;B49,$B$5:$B$504,"&gt;="&amp;Settings!$B$5))</f>
        <v/>
      </c>
      <c r="P49" s="9">
        <f>IF(H49="","",IFERROR(IF(AND(INDEX(Rates!$F$5:$F$26,MATCH(H49,Rates!$A$5:$A$26,0))=0,INDEX(Rates!$G$5:$G$26,MATCH(H49,Rates!$A$5:$A$26,0))=0),"Deduct (no threshold)",IF(OR(AND(INDEX(Rates!$F$5:$F$26,MATCH(H49,Rates!$A$5:$A$26,0))&gt;0,J49&gt;INDEX(Rates!$F$5:$F$26,MATCH(H49,Rates!$A$5:$A$26,0))),AND(INDEX(Rates!$G$5:$G$26,MATCH(H49,Rates!$A$5:$A$26,0))&gt;0,O49&gt;INDEX(Rates!$G$5:$G$26,MATCH(H49,Rates!$A$5:$A$26,0)))),"Deduct","Below threshold: check")),"?"))</f>
        <v/>
      </c>
      <c r="Q49" s="10" t="n"/>
      <c r="R49" s="16">
        <f>IF(OR(B49="",Q49=""),0,IF(Q49&gt;B49,((YEAR(Q49)-YEAR(B49))*12+MONTH(Q49)-MONTH(B49)+1),0))</f>
        <v/>
      </c>
      <c r="S49" s="15">
        <f>ROUND(N49*Settings!$B$8*R49,0)</f>
        <v/>
      </c>
      <c r="T49" s="17">
        <f>IF(B49="","",IF(MONTH(IF(Q49="",B49,Q49))=3,DATE(YEAR(IF(Q49="",B49,Q49)),4,30),DATE(YEAR(IF(Q49="",B49,Q49)),MONTH(IF(Q49="",B49,Q49))+1,7)))</f>
        <v/>
      </c>
      <c r="U49" s="10" t="n"/>
      <c r="V49" s="11" t="n"/>
      <c r="W49" s="16">
        <f>IF(OR(B49="",N49=0),0,IF(U49="",IF(Settings!$B$4&gt;T49,((YEAR(Settings!$B$4)-YEAR(IF(Q49="",B49,Q49)))*12+MONTH(Settings!$B$4)-MONTH(IF(Q49="",B49,Q49))+1),0),IF(U49&gt;T49,((YEAR(U49)-YEAR(IF(Q49="",B49,Q49)))*12+MONTH(U49)-MONTH(IF(Q49="",B49,Q49))+1),0)))</f>
        <v/>
      </c>
      <c r="X49" s="15">
        <f>ROUND(N49*Settings!$B$9*W49,0)</f>
        <v/>
      </c>
      <c r="Y49" s="15">
        <f>S49+X49</f>
        <v/>
      </c>
      <c r="Z49" s="18">
        <f>IF(B49="","",DATE(YEAR(IF(Q49="",B49,Q49)),MONTH(IF(Q49="",B49,Q49)),1))</f>
        <v/>
      </c>
      <c r="AA49" s="9">
        <f>IF(B49="","","Q"&amp;(INT(MOD(MONTH(IF(Q49="",B49,Q49))-4,12)/3)+1))</f>
        <v/>
      </c>
      <c r="AB49" s="9">
        <f>IF(H49="","",IFERROR(INDEX(Rates!$M$5:$M$26,MATCH(H49,Rates!$A$5:$A$26,0)),""))</f>
        <v/>
      </c>
    </row>
    <row r="50">
      <c r="A50" s="9">
        <f>IF(B50="","",ROW()-4)</f>
        <v/>
      </c>
      <c r="B50" s="10" t="n"/>
      <c r="C50" s="11" t="n"/>
      <c r="D50" s="11" t="n"/>
      <c r="E50" s="9">
        <f>IF(B50="","",IF(D50="","No PAN",IF(AND(LEN(D50)=10,ISERROR(VALUE(LEFT(D50,1))),ISERROR(VALUE(MID(D50,5,1))),ISNUMBER(VALUE(MID(D50,6,4))),ISERROR(VALUE(RIGHT(D50,1)))),"Format OK","Check PAN")))</f>
        <v/>
      </c>
      <c r="F50" s="11" t="n"/>
      <c r="G50" s="9">
        <f>IF(B50="","",IF(F50&lt;&gt;"",F50,IF(E50&lt;&gt;"Format OK","Others",IF(OR(MID(D50,4,1)="P",MID(D50,4,1)="H"),"Individual/HUF",IF(MID(D50,4,1)="C","Company","Others")))))</f>
        <v/>
      </c>
      <c r="H50" s="11" t="n"/>
      <c r="I50" s="9">
        <f>IF(H50="","",IFERROR(INDEX(IF(G50="Individual/HUF",Rates!$C$5:$C$26,IF(G50="Company",Rates!$D$5:$D$26,Rates!$E$5:$E$26)),MATCH(H50,Rates!$A$5:$A$26,0)),"?"))</f>
        <v/>
      </c>
      <c r="J50" s="12" t="n"/>
      <c r="K50" s="13">
        <f>IF(H50="","",IFERROR(INDEX(IF(G50="Individual/HUF",Rates!$I$5:$I$26,IF(G50="Company",Rates!$J$5:$J$26,Rates!$K$5:$K$26)),MATCH(H50,Rates!$A$5:$A$26,0)),""))</f>
        <v/>
      </c>
      <c r="L50" s="14" t="n"/>
      <c r="M50" s="13">
        <f>IF(H50="","",IF(L50&lt;&gt;"",IF(E50="Format OK",L50,MAX(L50,INDEX(Rates!$L$5:$L$26,MATCH(H50,Rates!$A$5:$A$26,0)))),IF(K50="","rate?",IF(E50="Format OK",K50,MAX(K50,INDEX(Rates!$L$5:$L$26,MATCH(H50,Rates!$A$5:$A$26,0)))))))</f>
        <v/>
      </c>
      <c r="N50" s="15">
        <f>IF(OR(H50="",NOT(ISNUMBER(M50))),0,IF(AND(LEFT(P50,5)="Below",L50=""),0,ROUND(J50*M50,0)))</f>
        <v/>
      </c>
      <c r="O50" s="15">
        <f>IF(H50="","",SUMIFS($J$5:$J$504,$C$5:$C$504,C50,$H$5:$H$504,H50,$B$5:$B$504,"&lt;="&amp;B50,$B$5:$B$504,"&gt;="&amp;Settings!$B$5))</f>
        <v/>
      </c>
      <c r="P50" s="9">
        <f>IF(H50="","",IFERROR(IF(AND(INDEX(Rates!$F$5:$F$26,MATCH(H50,Rates!$A$5:$A$26,0))=0,INDEX(Rates!$G$5:$G$26,MATCH(H50,Rates!$A$5:$A$26,0))=0),"Deduct (no threshold)",IF(OR(AND(INDEX(Rates!$F$5:$F$26,MATCH(H50,Rates!$A$5:$A$26,0))&gt;0,J50&gt;INDEX(Rates!$F$5:$F$26,MATCH(H50,Rates!$A$5:$A$26,0))),AND(INDEX(Rates!$G$5:$G$26,MATCH(H50,Rates!$A$5:$A$26,0))&gt;0,O50&gt;INDEX(Rates!$G$5:$G$26,MATCH(H50,Rates!$A$5:$A$26,0)))),"Deduct","Below threshold: check")),"?"))</f>
        <v/>
      </c>
      <c r="Q50" s="10" t="n"/>
      <c r="R50" s="16">
        <f>IF(OR(B50="",Q50=""),0,IF(Q50&gt;B50,((YEAR(Q50)-YEAR(B50))*12+MONTH(Q50)-MONTH(B50)+1),0))</f>
        <v/>
      </c>
      <c r="S50" s="15">
        <f>ROUND(N50*Settings!$B$8*R50,0)</f>
        <v/>
      </c>
      <c r="T50" s="17">
        <f>IF(B50="","",IF(MONTH(IF(Q50="",B50,Q50))=3,DATE(YEAR(IF(Q50="",B50,Q50)),4,30),DATE(YEAR(IF(Q50="",B50,Q50)),MONTH(IF(Q50="",B50,Q50))+1,7)))</f>
        <v/>
      </c>
      <c r="U50" s="10" t="n"/>
      <c r="V50" s="11" t="n"/>
      <c r="W50" s="16">
        <f>IF(OR(B50="",N50=0),0,IF(U50="",IF(Settings!$B$4&gt;T50,((YEAR(Settings!$B$4)-YEAR(IF(Q50="",B50,Q50)))*12+MONTH(Settings!$B$4)-MONTH(IF(Q50="",B50,Q50))+1),0),IF(U50&gt;T50,((YEAR(U50)-YEAR(IF(Q50="",B50,Q50)))*12+MONTH(U50)-MONTH(IF(Q50="",B50,Q50))+1),0)))</f>
        <v/>
      </c>
      <c r="X50" s="15">
        <f>ROUND(N50*Settings!$B$9*W50,0)</f>
        <v/>
      </c>
      <c r="Y50" s="15">
        <f>S50+X50</f>
        <v/>
      </c>
      <c r="Z50" s="18">
        <f>IF(B50="","",DATE(YEAR(IF(Q50="",B50,Q50)),MONTH(IF(Q50="",B50,Q50)),1))</f>
        <v/>
      </c>
      <c r="AA50" s="9">
        <f>IF(B50="","","Q"&amp;(INT(MOD(MONTH(IF(Q50="",B50,Q50))-4,12)/3)+1))</f>
        <v/>
      </c>
      <c r="AB50" s="9">
        <f>IF(H50="","",IFERROR(INDEX(Rates!$M$5:$M$26,MATCH(H50,Rates!$A$5:$A$26,0)),""))</f>
        <v/>
      </c>
    </row>
    <row r="51">
      <c r="A51" s="9">
        <f>IF(B51="","",ROW()-4)</f>
        <v/>
      </c>
      <c r="B51" s="10" t="n"/>
      <c r="C51" s="11" t="n"/>
      <c r="D51" s="11" t="n"/>
      <c r="E51" s="9">
        <f>IF(B51="","",IF(D51="","No PAN",IF(AND(LEN(D51)=10,ISERROR(VALUE(LEFT(D51,1))),ISERROR(VALUE(MID(D51,5,1))),ISNUMBER(VALUE(MID(D51,6,4))),ISERROR(VALUE(RIGHT(D51,1)))),"Format OK","Check PAN")))</f>
        <v/>
      </c>
      <c r="F51" s="11" t="n"/>
      <c r="G51" s="9">
        <f>IF(B51="","",IF(F51&lt;&gt;"",F51,IF(E51&lt;&gt;"Format OK","Others",IF(OR(MID(D51,4,1)="P",MID(D51,4,1)="H"),"Individual/HUF",IF(MID(D51,4,1)="C","Company","Others")))))</f>
        <v/>
      </c>
      <c r="H51" s="11" t="n"/>
      <c r="I51" s="9">
        <f>IF(H51="","",IFERROR(INDEX(IF(G51="Individual/HUF",Rates!$C$5:$C$26,IF(G51="Company",Rates!$D$5:$D$26,Rates!$E$5:$E$26)),MATCH(H51,Rates!$A$5:$A$26,0)),"?"))</f>
        <v/>
      </c>
      <c r="J51" s="12" t="n"/>
      <c r="K51" s="13">
        <f>IF(H51="","",IFERROR(INDEX(IF(G51="Individual/HUF",Rates!$I$5:$I$26,IF(G51="Company",Rates!$J$5:$J$26,Rates!$K$5:$K$26)),MATCH(H51,Rates!$A$5:$A$26,0)),""))</f>
        <v/>
      </c>
      <c r="L51" s="14" t="n"/>
      <c r="M51" s="13">
        <f>IF(H51="","",IF(L51&lt;&gt;"",IF(E51="Format OK",L51,MAX(L51,INDEX(Rates!$L$5:$L$26,MATCH(H51,Rates!$A$5:$A$26,0)))),IF(K51="","rate?",IF(E51="Format OK",K51,MAX(K51,INDEX(Rates!$L$5:$L$26,MATCH(H51,Rates!$A$5:$A$26,0)))))))</f>
        <v/>
      </c>
      <c r="N51" s="15">
        <f>IF(OR(H51="",NOT(ISNUMBER(M51))),0,IF(AND(LEFT(P51,5)="Below",L51=""),0,ROUND(J51*M51,0)))</f>
        <v/>
      </c>
      <c r="O51" s="15">
        <f>IF(H51="","",SUMIFS($J$5:$J$504,$C$5:$C$504,C51,$H$5:$H$504,H51,$B$5:$B$504,"&lt;="&amp;B51,$B$5:$B$504,"&gt;="&amp;Settings!$B$5))</f>
        <v/>
      </c>
      <c r="P51" s="9">
        <f>IF(H51="","",IFERROR(IF(AND(INDEX(Rates!$F$5:$F$26,MATCH(H51,Rates!$A$5:$A$26,0))=0,INDEX(Rates!$G$5:$G$26,MATCH(H51,Rates!$A$5:$A$26,0))=0),"Deduct (no threshold)",IF(OR(AND(INDEX(Rates!$F$5:$F$26,MATCH(H51,Rates!$A$5:$A$26,0))&gt;0,J51&gt;INDEX(Rates!$F$5:$F$26,MATCH(H51,Rates!$A$5:$A$26,0))),AND(INDEX(Rates!$G$5:$G$26,MATCH(H51,Rates!$A$5:$A$26,0))&gt;0,O51&gt;INDEX(Rates!$G$5:$G$26,MATCH(H51,Rates!$A$5:$A$26,0)))),"Deduct","Below threshold: check")),"?"))</f>
        <v/>
      </c>
      <c r="Q51" s="10" t="n"/>
      <c r="R51" s="16">
        <f>IF(OR(B51="",Q51=""),0,IF(Q51&gt;B51,((YEAR(Q51)-YEAR(B51))*12+MONTH(Q51)-MONTH(B51)+1),0))</f>
        <v/>
      </c>
      <c r="S51" s="15">
        <f>ROUND(N51*Settings!$B$8*R51,0)</f>
        <v/>
      </c>
      <c r="T51" s="17">
        <f>IF(B51="","",IF(MONTH(IF(Q51="",B51,Q51))=3,DATE(YEAR(IF(Q51="",B51,Q51)),4,30),DATE(YEAR(IF(Q51="",B51,Q51)),MONTH(IF(Q51="",B51,Q51))+1,7)))</f>
        <v/>
      </c>
      <c r="U51" s="10" t="n"/>
      <c r="V51" s="11" t="n"/>
      <c r="W51" s="16">
        <f>IF(OR(B51="",N51=0),0,IF(U51="",IF(Settings!$B$4&gt;T51,((YEAR(Settings!$B$4)-YEAR(IF(Q51="",B51,Q51)))*12+MONTH(Settings!$B$4)-MONTH(IF(Q51="",B51,Q51))+1),0),IF(U51&gt;T51,((YEAR(U51)-YEAR(IF(Q51="",B51,Q51)))*12+MONTH(U51)-MONTH(IF(Q51="",B51,Q51))+1),0)))</f>
        <v/>
      </c>
      <c r="X51" s="15">
        <f>ROUND(N51*Settings!$B$9*W51,0)</f>
        <v/>
      </c>
      <c r="Y51" s="15">
        <f>S51+X51</f>
        <v/>
      </c>
      <c r="Z51" s="18">
        <f>IF(B51="","",DATE(YEAR(IF(Q51="",B51,Q51)),MONTH(IF(Q51="",B51,Q51)),1))</f>
        <v/>
      </c>
      <c r="AA51" s="9">
        <f>IF(B51="","","Q"&amp;(INT(MOD(MONTH(IF(Q51="",B51,Q51))-4,12)/3)+1))</f>
        <v/>
      </c>
      <c r="AB51" s="9">
        <f>IF(H51="","",IFERROR(INDEX(Rates!$M$5:$M$26,MATCH(H51,Rates!$A$5:$A$26,0)),""))</f>
        <v/>
      </c>
    </row>
    <row r="52">
      <c r="A52" s="9">
        <f>IF(B52="","",ROW()-4)</f>
        <v/>
      </c>
      <c r="B52" s="10" t="n"/>
      <c r="C52" s="11" t="n"/>
      <c r="D52" s="11" t="n"/>
      <c r="E52" s="9">
        <f>IF(B52="","",IF(D52="","No PAN",IF(AND(LEN(D52)=10,ISERROR(VALUE(LEFT(D52,1))),ISERROR(VALUE(MID(D52,5,1))),ISNUMBER(VALUE(MID(D52,6,4))),ISERROR(VALUE(RIGHT(D52,1)))),"Format OK","Check PAN")))</f>
        <v/>
      </c>
      <c r="F52" s="11" t="n"/>
      <c r="G52" s="9">
        <f>IF(B52="","",IF(F52&lt;&gt;"",F52,IF(E52&lt;&gt;"Format OK","Others",IF(OR(MID(D52,4,1)="P",MID(D52,4,1)="H"),"Individual/HUF",IF(MID(D52,4,1)="C","Company","Others")))))</f>
        <v/>
      </c>
      <c r="H52" s="11" t="n"/>
      <c r="I52" s="9">
        <f>IF(H52="","",IFERROR(INDEX(IF(G52="Individual/HUF",Rates!$C$5:$C$26,IF(G52="Company",Rates!$D$5:$D$26,Rates!$E$5:$E$26)),MATCH(H52,Rates!$A$5:$A$26,0)),"?"))</f>
        <v/>
      </c>
      <c r="J52" s="12" t="n"/>
      <c r="K52" s="13">
        <f>IF(H52="","",IFERROR(INDEX(IF(G52="Individual/HUF",Rates!$I$5:$I$26,IF(G52="Company",Rates!$J$5:$J$26,Rates!$K$5:$K$26)),MATCH(H52,Rates!$A$5:$A$26,0)),""))</f>
        <v/>
      </c>
      <c r="L52" s="14" t="n"/>
      <c r="M52" s="13">
        <f>IF(H52="","",IF(L52&lt;&gt;"",IF(E52="Format OK",L52,MAX(L52,INDEX(Rates!$L$5:$L$26,MATCH(H52,Rates!$A$5:$A$26,0)))),IF(K52="","rate?",IF(E52="Format OK",K52,MAX(K52,INDEX(Rates!$L$5:$L$26,MATCH(H52,Rates!$A$5:$A$26,0)))))))</f>
        <v/>
      </c>
      <c r="N52" s="15">
        <f>IF(OR(H52="",NOT(ISNUMBER(M52))),0,IF(AND(LEFT(P52,5)="Below",L52=""),0,ROUND(J52*M52,0)))</f>
        <v/>
      </c>
      <c r="O52" s="15">
        <f>IF(H52="","",SUMIFS($J$5:$J$504,$C$5:$C$504,C52,$H$5:$H$504,H52,$B$5:$B$504,"&lt;="&amp;B52,$B$5:$B$504,"&gt;="&amp;Settings!$B$5))</f>
        <v/>
      </c>
      <c r="P52" s="9">
        <f>IF(H52="","",IFERROR(IF(AND(INDEX(Rates!$F$5:$F$26,MATCH(H52,Rates!$A$5:$A$26,0))=0,INDEX(Rates!$G$5:$G$26,MATCH(H52,Rates!$A$5:$A$26,0))=0),"Deduct (no threshold)",IF(OR(AND(INDEX(Rates!$F$5:$F$26,MATCH(H52,Rates!$A$5:$A$26,0))&gt;0,J52&gt;INDEX(Rates!$F$5:$F$26,MATCH(H52,Rates!$A$5:$A$26,0))),AND(INDEX(Rates!$G$5:$G$26,MATCH(H52,Rates!$A$5:$A$26,0))&gt;0,O52&gt;INDEX(Rates!$G$5:$G$26,MATCH(H52,Rates!$A$5:$A$26,0)))),"Deduct","Below threshold: check")),"?"))</f>
        <v/>
      </c>
      <c r="Q52" s="10" t="n"/>
      <c r="R52" s="16">
        <f>IF(OR(B52="",Q52=""),0,IF(Q52&gt;B52,((YEAR(Q52)-YEAR(B52))*12+MONTH(Q52)-MONTH(B52)+1),0))</f>
        <v/>
      </c>
      <c r="S52" s="15">
        <f>ROUND(N52*Settings!$B$8*R52,0)</f>
        <v/>
      </c>
      <c r="T52" s="17">
        <f>IF(B52="","",IF(MONTH(IF(Q52="",B52,Q52))=3,DATE(YEAR(IF(Q52="",B52,Q52)),4,30),DATE(YEAR(IF(Q52="",B52,Q52)),MONTH(IF(Q52="",B52,Q52))+1,7)))</f>
        <v/>
      </c>
      <c r="U52" s="10" t="n"/>
      <c r="V52" s="11" t="n"/>
      <c r="W52" s="16">
        <f>IF(OR(B52="",N52=0),0,IF(U52="",IF(Settings!$B$4&gt;T52,((YEAR(Settings!$B$4)-YEAR(IF(Q52="",B52,Q52)))*12+MONTH(Settings!$B$4)-MONTH(IF(Q52="",B52,Q52))+1),0),IF(U52&gt;T52,((YEAR(U52)-YEAR(IF(Q52="",B52,Q52)))*12+MONTH(U52)-MONTH(IF(Q52="",B52,Q52))+1),0)))</f>
        <v/>
      </c>
      <c r="X52" s="15">
        <f>ROUND(N52*Settings!$B$9*W52,0)</f>
        <v/>
      </c>
      <c r="Y52" s="15">
        <f>S52+X52</f>
        <v/>
      </c>
      <c r="Z52" s="18">
        <f>IF(B52="","",DATE(YEAR(IF(Q52="",B52,Q52)),MONTH(IF(Q52="",B52,Q52)),1))</f>
        <v/>
      </c>
      <c r="AA52" s="9">
        <f>IF(B52="","","Q"&amp;(INT(MOD(MONTH(IF(Q52="",B52,Q52))-4,12)/3)+1))</f>
        <v/>
      </c>
      <c r="AB52" s="9">
        <f>IF(H52="","",IFERROR(INDEX(Rates!$M$5:$M$26,MATCH(H52,Rates!$A$5:$A$26,0)),""))</f>
        <v/>
      </c>
    </row>
    <row r="53">
      <c r="A53" s="9">
        <f>IF(B53="","",ROW()-4)</f>
        <v/>
      </c>
      <c r="B53" s="10" t="n"/>
      <c r="C53" s="11" t="n"/>
      <c r="D53" s="11" t="n"/>
      <c r="E53" s="9">
        <f>IF(B53="","",IF(D53="","No PAN",IF(AND(LEN(D53)=10,ISERROR(VALUE(LEFT(D53,1))),ISERROR(VALUE(MID(D53,5,1))),ISNUMBER(VALUE(MID(D53,6,4))),ISERROR(VALUE(RIGHT(D53,1)))),"Format OK","Check PAN")))</f>
        <v/>
      </c>
      <c r="F53" s="11" t="n"/>
      <c r="G53" s="9">
        <f>IF(B53="","",IF(F53&lt;&gt;"",F53,IF(E53&lt;&gt;"Format OK","Others",IF(OR(MID(D53,4,1)="P",MID(D53,4,1)="H"),"Individual/HUF",IF(MID(D53,4,1)="C","Company","Others")))))</f>
        <v/>
      </c>
      <c r="H53" s="11" t="n"/>
      <c r="I53" s="9">
        <f>IF(H53="","",IFERROR(INDEX(IF(G53="Individual/HUF",Rates!$C$5:$C$26,IF(G53="Company",Rates!$D$5:$D$26,Rates!$E$5:$E$26)),MATCH(H53,Rates!$A$5:$A$26,0)),"?"))</f>
        <v/>
      </c>
      <c r="J53" s="12" t="n"/>
      <c r="K53" s="13">
        <f>IF(H53="","",IFERROR(INDEX(IF(G53="Individual/HUF",Rates!$I$5:$I$26,IF(G53="Company",Rates!$J$5:$J$26,Rates!$K$5:$K$26)),MATCH(H53,Rates!$A$5:$A$26,0)),""))</f>
        <v/>
      </c>
      <c r="L53" s="14" t="n"/>
      <c r="M53" s="13">
        <f>IF(H53="","",IF(L53&lt;&gt;"",IF(E53="Format OK",L53,MAX(L53,INDEX(Rates!$L$5:$L$26,MATCH(H53,Rates!$A$5:$A$26,0)))),IF(K53="","rate?",IF(E53="Format OK",K53,MAX(K53,INDEX(Rates!$L$5:$L$26,MATCH(H53,Rates!$A$5:$A$26,0)))))))</f>
        <v/>
      </c>
      <c r="N53" s="15">
        <f>IF(OR(H53="",NOT(ISNUMBER(M53))),0,IF(AND(LEFT(P53,5)="Below",L53=""),0,ROUND(J53*M53,0)))</f>
        <v/>
      </c>
      <c r="O53" s="15">
        <f>IF(H53="","",SUMIFS($J$5:$J$504,$C$5:$C$504,C53,$H$5:$H$504,H53,$B$5:$B$504,"&lt;="&amp;B53,$B$5:$B$504,"&gt;="&amp;Settings!$B$5))</f>
        <v/>
      </c>
      <c r="P53" s="9">
        <f>IF(H53="","",IFERROR(IF(AND(INDEX(Rates!$F$5:$F$26,MATCH(H53,Rates!$A$5:$A$26,0))=0,INDEX(Rates!$G$5:$G$26,MATCH(H53,Rates!$A$5:$A$26,0))=0),"Deduct (no threshold)",IF(OR(AND(INDEX(Rates!$F$5:$F$26,MATCH(H53,Rates!$A$5:$A$26,0))&gt;0,J53&gt;INDEX(Rates!$F$5:$F$26,MATCH(H53,Rates!$A$5:$A$26,0))),AND(INDEX(Rates!$G$5:$G$26,MATCH(H53,Rates!$A$5:$A$26,0))&gt;0,O53&gt;INDEX(Rates!$G$5:$G$26,MATCH(H53,Rates!$A$5:$A$26,0)))),"Deduct","Below threshold: check")),"?"))</f>
        <v/>
      </c>
      <c r="Q53" s="10" t="n"/>
      <c r="R53" s="16">
        <f>IF(OR(B53="",Q53=""),0,IF(Q53&gt;B53,((YEAR(Q53)-YEAR(B53))*12+MONTH(Q53)-MONTH(B53)+1),0))</f>
        <v/>
      </c>
      <c r="S53" s="15">
        <f>ROUND(N53*Settings!$B$8*R53,0)</f>
        <v/>
      </c>
      <c r="T53" s="17">
        <f>IF(B53="","",IF(MONTH(IF(Q53="",B53,Q53))=3,DATE(YEAR(IF(Q53="",B53,Q53)),4,30),DATE(YEAR(IF(Q53="",B53,Q53)),MONTH(IF(Q53="",B53,Q53))+1,7)))</f>
        <v/>
      </c>
      <c r="U53" s="10" t="n"/>
      <c r="V53" s="11" t="n"/>
      <c r="W53" s="16">
        <f>IF(OR(B53="",N53=0),0,IF(U53="",IF(Settings!$B$4&gt;T53,((YEAR(Settings!$B$4)-YEAR(IF(Q53="",B53,Q53)))*12+MONTH(Settings!$B$4)-MONTH(IF(Q53="",B53,Q53))+1),0),IF(U53&gt;T53,((YEAR(U53)-YEAR(IF(Q53="",B53,Q53)))*12+MONTH(U53)-MONTH(IF(Q53="",B53,Q53))+1),0)))</f>
        <v/>
      </c>
      <c r="X53" s="15">
        <f>ROUND(N53*Settings!$B$9*W53,0)</f>
        <v/>
      </c>
      <c r="Y53" s="15">
        <f>S53+X53</f>
        <v/>
      </c>
      <c r="Z53" s="18">
        <f>IF(B53="","",DATE(YEAR(IF(Q53="",B53,Q53)),MONTH(IF(Q53="",B53,Q53)),1))</f>
        <v/>
      </c>
      <c r="AA53" s="9">
        <f>IF(B53="","","Q"&amp;(INT(MOD(MONTH(IF(Q53="",B53,Q53))-4,12)/3)+1))</f>
        <v/>
      </c>
      <c r="AB53" s="9">
        <f>IF(H53="","",IFERROR(INDEX(Rates!$M$5:$M$26,MATCH(H53,Rates!$A$5:$A$26,0)),""))</f>
        <v/>
      </c>
    </row>
    <row r="54">
      <c r="A54" s="9">
        <f>IF(B54="","",ROW()-4)</f>
        <v/>
      </c>
      <c r="B54" s="10" t="n"/>
      <c r="C54" s="11" t="n"/>
      <c r="D54" s="11" t="n"/>
      <c r="E54" s="9">
        <f>IF(B54="","",IF(D54="","No PAN",IF(AND(LEN(D54)=10,ISERROR(VALUE(LEFT(D54,1))),ISERROR(VALUE(MID(D54,5,1))),ISNUMBER(VALUE(MID(D54,6,4))),ISERROR(VALUE(RIGHT(D54,1)))),"Format OK","Check PAN")))</f>
        <v/>
      </c>
      <c r="F54" s="11" t="n"/>
      <c r="G54" s="9">
        <f>IF(B54="","",IF(F54&lt;&gt;"",F54,IF(E54&lt;&gt;"Format OK","Others",IF(OR(MID(D54,4,1)="P",MID(D54,4,1)="H"),"Individual/HUF",IF(MID(D54,4,1)="C","Company","Others")))))</f>
        <v/>
      </c>
      <c r="H54" s="11" t="n"/>
      <c r="I54" s="9">
        <f>IF(H54="","",IFERROR(INDEX(IF(G54="Individual/HUF",Rates!$C$5:$C$26,IF(G54="Company",Rates!$D$5:$D$26,Rates!$E$5:$E$26)),MATCH(H54,Rates!$A$5:$A$26,0)),"?"))</f>
        <v/>
      </c>
      <c r="J54" s="12" t="n"/>
      <c r="K54" s="13">
        <f>IF(H54="","",IFERROR(INDEX(IF(G54="Individual/HUF",Rates!$I$5:$I$26,IF(G54="Company",Rates!$J$5:$J$26,Rates!$K$5:$K$26)),MATCH(H54,Rates!$A$5:$A$26,0)),""))</f>
        <v/>
      </c>
      <c r="L54" s="14" t="n"/>
      <c r="M54" s="13">
        <f>IF(H54="","",IF(L54&lt;&gt;"",IF(E54="Format OK",L54,MAX(L54,INDEX(Rates!$L$5:$L$26,MATCH(H54,Rates!$A$5:$A$26,0)))),IF(K54="","rate?",IF(E54="Format OK",K54,MAX(K54,INDEX(Rates!$L$5:$L$26,MATCH(H54,Rates!$A$5:$A$26,0)))))))</f>
        <v/>
      </c>
      <c r="N54" s="15">
        <f>IF(OR(H54="",NOT(ISNUMBER(M54))),0,IF(AND(LEFT(P54,5)="Below",L54=""),0,ROUND(J54*M54,0)))</f>
        <v/>
      </c>
      <c r="O54" s="15">
        <f>IF(H54="","",SUMIFS($J$5:$J$504,$C$5:$C$504,C54,$H$5:$H$504,H54,$B$5:$B$504,"&lt;="&amp;B54,$B$5:$B$504,"&gt;="&amp;Settings!$B$5))</f>
        <v/>
      </c>
      <c r="P54" s="9">
        <f>IF(H54="","",IFERROR(IF(AND(INDEX(Rates!$F$5:$F$26,MATCH(H54,Rates!$A$5:$A$26,0))=0,INDEX(Rates!$G$5:$G$26,MATCH(H54,Rates!$A$5:$A$26,0))=0),"Deduct (no threshold)",IF(OR(AND(INDEX(Rates!$F$5:$F$26,MATCH(H54,Rates!$A$5:$A$26,0))&gt;0,J54&gt;INDEX(Rates!$F$5:$F$26,MATCH(H54,Rates!$A$5:$A$26,0))),AND(INDEX(Rates!$G$5:$G$26,MATCH(H54,Rates!$A$5:$A$26,0))&gt;0,O54&gt;INDEX(Rates!$G$5:$G$26,MATCH(H54,Rates!$A$5:$A$26,0)))),"Deduct","Below threshold: check")),"?"))</f>
        <v/>
      </c>
      <c r="Q54" s="10" t="n"/>
      <c r="R54" s="16">
        <f>IF(OR(B54="",Q54=""),0,IF(Q54&gt;B54,((YEAR(Q54)-YEAR(B54))*12+MONTH(Q54)-MONTH(B54)+1),0))</f>
        <v/>
      </c>
      <c r="S54" s="15">
        <f>ROUND(N54*Settings!$B$8*R54,0)</f>
        <v/>
      </c>
      <c r="T54" s="17">
        <f>IF(B54="","",IF(MONTH(IF(Q54="",B54,Q54))=3,DATE(YEAR(IF(Q54="",B54,Q54)),4,30),DATE(YEAR(IF(Q54="",B54,Q54)),MONTH(IF(Q54="",B54,Q54))+1,7)))</f>
        <v/>
      </c>
      <c r="U54" s="10" t="n"/>
      <c r="V54" s="11" t="n"/>
      <c r="W54" s="16">
        <f>IF(OR(B54="",N54=0),0,IF(U54="",IF(Settings!$B$4&gt;T54,((YEAR(Settings!$B$4)-YEAR(IF(Q54="",B54,Q54)))*12+MONTH(Settings!$B$4)-MONTH(IF(Q54="",B54,Q54))+1),0),IF(U54&gt;T54,((YEAR(U54)-YEAR(IF(Q54="",B54,Q54)))*12+MONTH(U54)-MONTH(IF(Q54="",B54,Q54))+1),0)))</f>
        <v/>
      </c>
      <c r="X54" s="15">
        <f>ROUND(N54*Settings!$B$9*W54,0)</f>
        <v/>
      </c>
      <c r="Y54" s="15">
        <f>S54+X54</f>
        <v/>
      </c>
      <c r="Z54" s="18">
        <f>IF(B54="","",DATE(YEAR(IF(Q54="",B54,Q54)),MONTH(IF(Q54="",B54,Q54)),1))</f>
        <v/>
      </c>
      <c r="AA54" s="9">
        <f>IF(B54="","","Q"&amp;(INT(MOD(MONTH(IF(Q54="",B54,Q54))-4,12)/3)+1))</f>
        <v/>
      </c>
      <c r="AB54" s="9">
        <f>IF(H54="","",IFERROR(INDEX(Rates!$M$5:$M$26,MATCH(H54,Rates!$A$5:$A$26,0)),""))</f>
        <v/>
      </c>
    </row>
    <row r="55">
      <c r="A55" s="9">
        <f>IF(B55="","",ROW()-4)</f>
        <v/>
      </c>
      <c r="B55" s="10" t="n"/>
      <c r="C55" s="11" t="n"/>
      <c r="D55" s="11" t="n"/>
      <c r="E55" s="9">
        <f>IF(B55="","",IF(D55="","No PAN",IF(AND(LEN(D55)=10,ISERROR(VALUE(LEFT(D55,1))),ISERROR(VALUE(MID(D55,5,1))),ISNUMBER(VALUE(MID(D55,6,4))),ISERROR(VALUE(RIGHT(D55,1)))),"Format OK","Check PAN")))</f>
        <v/>
      </c>
      <c r="F55" s="11" t="n"/>
      <c r="G55" s="9">
        <f>IF(B55="","",IF(F55&lt;&gt;"",F55,IF(E55&lt;&gt;"Format OK","Others",IF(OR(MID(D55,4,1)="P",MID(D55,4,1)="H"),"Individual/HUF",IF(MID(D55,4,1)="C","Company","Others")))))</f>
        <v/>
      </c>
      <c r="H55" s="11" t="n"/>
      <c r="I55" s="9">
        <f>IF(H55="","",IFERROR(INDEX(IF(G55="Individual/HUF",Rates!$C$5:$C$26,IF(G55="Company",Rates!$D$5:$D$26,Rates!$E$5:$E$26)),MATCH(H55,Rates!$A$5:$A$26,0)),"?"))</f>
        <v/>
      </c>
      <c r="J55" s="12" t="n"/>
      <c r="K55" s="13">
        <f>IF(H55="","",IFERROR(INDEX(IF(G55="Individual/HUF",Rates!$I$5:$I$26,IF(G55="Company",Rates!$J$5:$J$26,Rates!$K$5:$K$26)),MATCH(H55,Rates!$A$5:$A$26,0)),""))</f>
        <v/>
      </c>
      <c r="L55" s="14" t="n"/>
      <c r="M55" s="13">
        <f>IF(H55="","",IF(L55&lt;&gt;"",IF(E55="Format OK",L55,MAX(L55,INDEX(Rates!$L$5:$L$26,MATCH(H55,Rates!$A$5:$A$26,0)))),IF(K55="","rate?",IF(E55="Format OK",K55,MAX(K55,INDEX(Rates!$L$5:$L$26,MATCH(H55,Rates!$A$5:$A$26,0)))))))</f>
        <v/>
      </c>
      <c r="N55" s="15">
        <f>IF(OR(H55="",NOT(ISNUMBER(M55))),0,IF(AND(LEFT(P55,5)="Below",L55=""),0,ROUND(J55*M55,0)))</f>
        <v/>
      </c>
      <c r="O55" s="15">
        <f>IF(H55="","",SUMIFS($J$5:$J$504,$C$5:$C$504,C55,$H$5:$H$504,H55,$B$5:$B$504,"&lt;="&amp;B55,$B$5:$B$504,"&gt;="&amp;Settings!$B$5))</f>
        <v/>
      </c>
      <c r="P55" s="9">
        <f>IF(H55="","",IFERROR(IF(AND(INDEX(Rates!$F$5:$F$26,MATCH(H55,Rates!$A$5:$A$26,0))=0,INDEX(Rates!$G$5:$G$26,MATCH(H55,Rates!$A$5:$A$26,0))=0),"Deduct (no threshold)",IF(OR(AND(INDEX(Rates!$F$5:$F$26,MATCH(H55,Rates!$A$5:$A$26,0))&gt;0,J55&gt;INDEX(Rates!$F$5:$F$26,MATCH(H55,Rates!$A$5:$A$26,0))),AND(INDEX(Rates!$G$5:$G$26,MATCH(H55,Rates!$A$5:$A$26,0))&gt;0,O55&gt;INDEX(Rates!$G$5:$G$26,MATCH(H55,Rates!$A$5:$A$26,0)))),"Deduct","Below threshold: check")),"?"))</f>
        <v/>
      </c>
      <c r="Q55" s="10" t="n"/>
      <c r="R55" s="16">
        <f>IF(OR(B55="",Q55=""),0,IF(Q55&gt;B55,((YEAR(Q55)-YEAR(B55))*12+MONTH(Q55)-MONTH(B55)+1),0))</f>
        <v/>
      </c>
      <c r="S55" s="15">
        <f>ROUND(N55*Settings!$B$8*R55,0)</f>
        <v/>
      </c>
      <c r="T55" s="17">
        <f>IF(B55="","",IF(MONTH(IF(Q55="",B55,Q55))=3,DATE(YEAR(IF(Q55="",B55,Q55)),4,30),DATE(YEAR(IF(Q55="",B55,Q55)),MONTH(IF(Q55="",B55,Q55))+1,7)))</f>
        <v/>
      </c>
      <c r="U55" s="10" t="n"/>
      <c r="V55" s="11" t="n"/>
      <c r="W55" s="16">
        <f>IF(OR(B55="",N55=0),0,IF(U55="",IF(Settings!$B$4&gt;T55,((YEAR(Settings!$B$4)-YEAR(IF(Q55="",B55,Q55)))*12+MONTH(Settings!$B$4)-MONTH(IF(Q55="",B55,Q55))+1),0),IF(U55&gt;T55,((YEAR(U55)-YEAR(IF(Q55="",B55,Q55)))*12+MONTH(U55)-MONTH(IF(Q55="",B55,Q55))+1),0)))</f>
        <v/>
      </c>
      <c r="X55" s="15">
        <f>ROUND(N55*Settings!$B$9*W55,0)</f>
        <v/>
      </c>
      <c r="Y55" s="15">
        <f>S55+X55</f>
        <v/>
      </c>
      <c r="Z55" s="18">
        <f>IF(B55="","",DATE(YEAR(IF(Q55="",B55,Q55)),MONTH(IF(Q55="",B55,Q55)),1))</f>
        <v/>
      </c>
      <c r="AA55" s="9">
        <f>IF(B55="","","Q"&amp;(INT(MOD(MONTH(IF(Q55="",B55,Q55))-4,12)/3)+1))</f>
        <v/>
      </c>
      <c r="AB55" s="9">
        <f>IF(H55="","",IFERROR(INDEX(Rates!$M$5:$M$26,MATCH(H55,Rates!$A$5:$A$26,0)),""))</f>
        <v/>
      </c>
    </row>
    <row r="56">
      <c r="A56" s="9">
        <f>IF(B56="","",ROW()-4)</f>
        <v/>
      </c>
      <c r="B56" s="10" t="n"/>
      <c r="C56" s="11" t="n"/>
      <c r="D56" s="11" t="n"/>
      <c r="E56" s="9">
        <f>IF(B56="","",IF(D56="","No PAN",IF(AND(LEN(D56)=10,ISERROR(VALUE(LEFT(D56,1))),ISERROR(VALUE(MID(D56,5,1))),ISNUMBER(VALUE(MID(D56,6,4))),ISERROR(VALUE(RIGHT(D56,1)))),"Format OK","Check PAN")))</f>
        <v/>
      </c>
      <c r="F56" s="11" t="n"/>
      <c r="G56" s="9">
        <f>IF(B56="","",IF(F56&lt;&gt;"",F56,IF(E56&lt;&gt;"Format OK","Others",IF(OR(MID(D56,4,1)="P",MID(D56,4,1)="H"),"Individual/HUF",IF(MID(D56,4,1)="C","Company","Others")))))</f>
        <v/>
      </c>
      <c r="H56" s="11" t="n"/>
      <c r="I56" s="9">
        <f>IF(H56="","",IFERROR(INDEX(IF(G56="Individual/HUF",Rates!$C$5:$C$26,IF(G56="Company",Rates!$D$5:$D$26,Rates!$E$5:$E$26)),MATCH(H56,Rates!$A$5:$A$26,0)),"?"))</f>
        <v/>
      </c>
      <c r="J56" s="12" t="n"/>
      <c r="K56" s="13">
        <f>IF(H56="","",IFERROR(INDEX(IF(G56="Individual/HUF",Rates!$I$5:$I$26,IF(G56="Company",Rates!$J$5:$J$26,Rates!$K$5:$K$26)),MATCH(H56,Rates!$A$5:$A$26,0)),""))</f>
        <v/>
      </c>
      <c r="L56" s="14" t="n"/>
      <c r="M56" s="13">
        <f>IF(H56="","",IF(L56&lt;&gt;"",IF(E56="Format OK",L56,MAX(L56,INDEX(Rates!$L$5:$L$26,MATCH(H56,Rates!$A$5:$A$26,0)))),IF(K56="","rate?",IF(E56="Format OK",K56,MAX(K56,INDEX(Rates!$L$5:$L$26,MATCH(H56,Rates!$A$5:$A$26,0)))))))</f>
        <v/>
      </c>
      <c r="N56" s="15">
        <f>IF(OR(H56="",NOT(ISNUMBER(M56))),0,IF(AND(LEFT(P56,5)="Below",L56=""),0,ROUND(J56*M56,0)))</f>
        <v/>
      </c>
      <c r="O56" s="15">
        <f>IF(H56="","",SUMIFS($J$5:$J$504,$C$5:$C$504,C56,$H$5:$H$504,H56,$B$5:$B$504,"&lt;="&amp;B56,$B$5:$B$504,"&gt;="&amp;Settings!$B$5))</f>
        <v/>
      </c>
      <c r="P56" s="9">
        <f>IF(H56="","",IFERROR(IF(AND(INDEX(Rates!$F$5:$F$26,MATCH(H56,Rates!$A$5:$A$26,0))=0,INDEX(Rates!$G$5:$G$26,MATCH(H56,Rates!$A$5:$A$26,0))=0),"Deduct (no threshold)",IF(OR(AND(INDEX(Rates!$F$5:$F$26,MATCH(H56,Rates!$A$5:$A$26,0))&gt;0,J56&gt;INDEX(Rates!$F$5:$F$26,MATCH(H56,Rates!$A$5:$A$26,0))),AND(INDEX(Rates!$G$5:$G$26,MATCH(H56,Rates!$A$5:$A$26,0))&gt;0,O56&gt;INDEX(Rates!$G$5:$G$26,MATCH(H56,Rates!$A$5:$A$26,0)))),"Deduct","Below threshold: check")),"?"))</f>
        <v/>
      </c>
      <c r="Q56" s="10" t="n"/>
      <c r="R56" s="16">
        <f>IF(OR(B56="",Q56=""),0,IF(Q56&gt;B56,((YEAR(Q56)-YEAR(B56))*12+MONTH(Q56)-MONTH(B56)+1),0))</f>
        <v/>
      </c>
      <c r="S56" s="15">
        <f>ROUND(N56*Settings!$B$8*R56,0)</f>
        <v/>
      </c>
      <c r="T56" s="17">
        <f>IF(B56="","",IF(MONTH(IF(Q56="",B56,Q56))=3,DATE(YEAR(IF(Q56="",B56,Q56)),4,30),DATE(YEAR(IF(Q56="",B56,Q56)),MONTH(IF(Q56="",B56,Q56))+1,7)))</f>
        <v/>
      </c>
      <c r="U56" s="10" t="n"/>
      <c r="V56" s="11" t="n"/>
      <c r="W56" s="16">
        <f>IF(OR(B56="",N56=0),0,IF(U56="",IF(Settings!$B$4&gt;T56,((YEAR(Settings!$B$4)-YEAR(IF(Q56="",B56,Q56)))*12+MONTH(Settings!$B$4)-MONTH(IF(Q56="",B56,Q56))+1),0),IF(U56&gt;T56,((YEAR(U56)-YEAR(IF(Q56="",B56,Q56)))*12+MONTH(U56)-MONTH(IF(Q56="",B56,Q56))+1),0)))</f>
        <v/>
      </c>
      <c r="X56" s="15">
        <f>ROUND(N56*Settings!$B$9*W56,0)</f>
        <v/>
      </c>
      <c r="Y56" s="15">
        <f>S56+X56</f>
        <v/>
      </c>
      <c r="Z56" s="18">
        <f>IF(B56="","",DATE(YEAR(IF(Q56="",B56,Q56)),MONTH(IF(Q56="",B56,Q56)),1))</f>
        <v/>
      </c>
      <c r="AA56" s="9">
        <f>IF(B56="","","Q"&amp;(INT(MOD(MONTH(IF(Q56="",B56,Q56))-4,12)/3)+1))</f>
        <v/>
      </c>
      <c r="AB56" s="9">
        <f>IF(H56="","",IFERROR(INDEX(Rates!$M$5:$M$26,MATCH(H56,Rates!$A$5:$A$26,0)),""))</f>
        <v/>
      </c>
    </row>
    <row r="57">
      <c r="A57" s="9">
        <f>IF(B57="","",ROW()-4)</f>
        <v/>
      </c>
      <c r="B57" s="10" t="n"/>
      <c r="C57" s="11" t="n"/>
      <c r="D57" s="11" t="n"/>
      <c r="E57" s="9">
        <f>IF(B57="","",IF(D57="","No PAN",IF(AND(LEN(D57)=10,ISERROR(VALUE(LEFT(D57,1))),ISERROR(VALUE(MID(D57,5,1))),ISNUMBER(VALUE(MID(D57,6,4))),ISERROR(VALUE(RIGHT(D57,1)))),"Format OK","Check PAN")))</f>
        <v/>
      </c>
      <c r="F57" s="11" t="n"/>
      <c r="G57" s="9">
        <f>IF(B57="","",IF(F57&lt;&gt;"",F57,IF(E57&lt;&gt;"Format OK","Others",IF(OR(MID(D57,4,1)="P",MID(D57,4,1)="H"),"Individual/HUF",IF(MID(D57,4,1)="C","Company","Others")))))</f>
        <v/>
      </c>
      <c r="H57" s="11" t="n"/>
      <c r="I57" s="9">
        <f>IF(H57="","",IFERROR(INDEX(IF(G57="Individual/HUF",Rates!$C$5:$C$26,IF(G57="Company",Rates!$D$5:$D$26,Rates!$E$5:$E$26)),MATCH(H57,Rates!$A$5:$A$26,0)),"?"))</f>
        <v/>
      </c>
      <c r="J57" s="12" t="n"/>
      <c r="K57" s="13">
        <f>IF(H57="","",IFERROR(INDEX(IF(G57="Individual/HUF",Rates!$I$5:$I$26,IF(G57="Company",Rates!$J$5:$J$26,Rates!$K$5:$K$26)),MATCH(H57,Rates!$A$5:$A$26,0)),""))</f>
        <v/>
      </c>
      <c r="L57" s="14" t="n"/>
      <c r="M57" s="13">
        <f>IF(H57="","",IF(L57&lt;&gt;"",IF(E57="Format OK",L57,MAX(L57,INDEX(Rates!$L$5:$L$26,MATCH(H57,Rates!$A$5:$A$26,0)))),IF(K57="","rate?",IF(E57="Format OK",K57,MAX(K57,INDEX(Rates!$L$5:$L$26,MATCH(H57,Rates!$A$5:$A$26,0)))))))</f>
        <v/>
      </c>
      <c r="N57" s="15">
        <f>IF(OR(H57="",NOT(ISNUMBER(M57))),0,IF(AND(LEFT(P57,5)="Below",L57=""),0,ROUND(J57*M57,0)))</f>
        <v/>
      </c>
      <c r="O57" s="15">
        <f>IF(H57="","",SUMIFS($J$5:$J$504,$C$5:$C$504,C57,$H$5:$H$504,H57,$B$5:$B$504,"&lt;="&amp;B57,$B$5:$B$504,"&gt;="&amp;Settings!$B$5))</f>
        <v/>
      </c>
      <c r="P57" s="9">
        <f>IF(H57="","",IFERROR(IF(AND(INDEX(Rates!$F$5:$F$26,MATCH(H57,Rates!$A$5:$A$26,0))=0,INDEX(Rates!$G$5:$G$26,MATCH(H57,Rates!$A$5:$A$26,0))=0),"Deduct (no threshold)",IF(OR(AND(INDEX(Rates!$F$5:$F$26,MATCH(H57,Rates!$A$5:$A$26,0))&gt;0,J57&gt;INDEX(Rates!$F$5:$F$26,MATCH(H57,Rates!$A$5:$A$26,0))),AND(INDEX(Rates!$G$5:$G$26,MATCH(H57,Rates!$A$5:$A$26,0))&gt;0,O57&gt;INDEX(Rates!$G$5:$G$26,MATCH(H57,Rates!$A$5:$A$26,0)))),"Deduct","Below threshold: check")),"?"))</f>
        <v/>
      </c>
      <c r="Q57" s="10" t="n"/>
      <c r="R57" s="16">
        <f>IF(OR(B57="",Q57=""),0,IF(Q57&gt;B57,((YEAR(Q57)-YEAR(B57))*12+MONTH(Q57)-MONTH(B57)+1),0))</f>
        <v/>
      </c>
      <c r="S57" s="15">
        <f>ROUND(N57*Settings!$B$8*R57,0)</f>
        <v/>
      </c>
      <c r="T57" s="17">
        <f>IF(B57="","",IF(MONTH(IF(Q57="",B57,Q57))=3,DATE(YEAR(IF(Q57="",B57,Q57)),4,30),DATE(YEAR(IF(Q57="",B57,Q57)),MONTH(IF(Q57="",B57,Q57))+1,7)))</f>
        <v/>
      </c>
      <c r="U57" s="10" t="n"/>
      <c r="V57" s="11" t="n"/>
      <c r="W57" s="16">
        <f>IF(OR(B57="",N57=0),0,IF(U57="",IF(Settings!$B$4&gt;T57,((YEAR(Settings!$B$4)-YEAR(IF(Q57="",B57,Q57)))*12+MONTH(Settings!$B$4)-MONTH(IF(Q57="",B57,Q57))+1),0),IF(U57&gt;T57,((YEAR(U57)-YEAR(IF(Q57="",B57,Q57)))*12+MONTH(U57)-MONTH(IF(Q57="",B57,Q57))+1),0)))</f>
        <v/>
      </c>
      <c r="X57" s="15">
        <f>ROUND(N57*Settings!$B$9*W57,0)</f>
        <v/>
      </c>
      <c r="Y57" s="15">
        <f>S57+X57</f>
        <v/>
      </c>
      <c r="Z57" s="18">
        <f>IF(B57="","",DATE(YEAR(IF(Q57="",B57,Q57)),MONTH(IF(Q57="",B57,Q57)),1))</f>
        <v/>
      </c>
      <c r="AA57" s="9">
        <f>IF(B57="","","Q"&amp;(INT(MOD(MONTH(IF(Q57="",B57,Q57))-4,12)/3)+1))</f>
        <v/>
      </c>
      <c r="AB57" s="9">
        <f>IF(H57="","",IFERROR(INDEX(Rates!$M$5:$M$26,MATCH(H57,Rates!$A$5:$A$26,0)),""))</f>
        <v/>
      </c>
    </row>
    <row r="58">
      <c r="A58" s="9">
        <f>IF(B58="","",ROW()-4)</f>
        <v/>
      </c>
      <c r="B58" s="10" t="n"/>
      <c r="C58" s="11" t="n"/>
      <c r="D58" s="11" t="n"/>
      <c r="E58" s="9">
        <f>IF(B58="","",IF(D58="","No PAN",IF(AND(LEN(D58)=10,ISERROR(VALUE(LEFT(D58,1))),ISERROR(VALUE(MID(D58,5,1))),ISNUMBER(VALUE(MID(D58,6,4))),ISERROR(VALUE(RIGHT(D58,1)))),"Format OK","Check PAN")))</f>
        <v/>
      </c>
      <c r="F58" s="11" t="n"/>
      <c r="G58" s="9">
        <f>IF(B58="","",IF(F58&lt;&gt;"",F58,IF(E58&lt;&gt;"Format OK","Others",IF(OR(MID(D58,4,1)="P",MID(D58,4,1)="H"),"Individual/HUF",IF(MID(D58,4,1)="C","Company","Others")))))</f>
        <v/>
      </c>
      <c r="H58" s="11" t="n"/>
      <c r="I58" s="9">
        <f>IF(H58="","",IFERROR(INDEX(IF(G58="Individual/HUF",Rates!$C$5:$C$26,IF(G58="Company",Rates!$D$5:$D$26,Rates!$E$5:$E$26)),MATCH(H58,Rates!$A$5:$A$26,0)),"?"))</f>
        <v/>
      </c>
      <c r="J58" s="12" t="n"/>
      <c r="K58" s="13">
        <f>IF(H58="","",IFERROR(INDEX(IF(G58="Individual/HUF",Rates!$I$5:$I$26,IF(G58="Company",Rates!$J$5:$J$26,Rates!$K$5:$K$26)),MATCH(H58,Rates!$A$5:$A$26,0)),""))</f>
        <v/>
      </c>
      <c r="L58" s="14" t="n"/>
      <c r="M58" s="13">
        <f>IF(H58="","",IF(L58&lt;&gt;"",IF(E58="Format OK",L58,MAX(L58,INDEX(Rates!$L$5:$L$26,MATCH(H58,Rates!$A$5:$A$26,0)))),IF(K58="","rate?",IF(E58="Format OK",K58,MAX(K58,INDEX(Rates!$L$5:$L$26,MATCH(H58,Rates!$A$5:$A$26,0)))))))</f>
        <v/>
      </c>
      <c r="N58" s="15">
        <f>IF(OR(H58="",NOT(ISNUMBER(M58))),0,IF(AND(LEFT(P58,5)="Below",L58=""),0,ROUND(J58*M58,0)))</f>
        <v/>
      </c>
      <c r="O58" s="15">
        <f>IF(H58="","",SUMIFS($J$5:$J$504,$C$5:$C$504,C58,$H$5:$H$504,H58,$B$5:$B$504,"&lt;="&amp;B58,$B$5:$B$504,"&gt;="&amp;Settings!$B$5))</f>
        <v/>
      </c>
      <c r="P58" s="9">
        <f>IF(H58="","",IFERROR(IF(AND(INDEX(Rates!$F$5:$F$26,MATCH(H58,Rates!$A$5:$A$26,0))=0,INDEX(Rates!$G$5:$G$26,MATCH(H58,Rates!$A$5:$A$26,0))=0),"Deduct (no threshold)",IF(OR(AND(INDEX(Rates!$F$5:$F$26,MATCH(H58,Rates!$A$5:$A$26,0))&gt;0,J58&gt;INDEX(Rates!$F$5:$F$26,MATCH(H58,Rates!$A$5:$A$26,0))),AND(INDEX(Rates!$G$5:$G$26,MATCH(H58,Rates!$A$5:$A$26,0))&gt;0,O58&gt;INDEX(Rates!$G$5:$G$26,MATCH(H58,Rates!$A$5:$A$26,0)))),"Deduct","Below threshold: check")),"?"))</f>
        <v/>
      </c>
      <c r="Q58" s="10" t="n"/>
      <c r="R58" s="16">
        <f>IF(OR(B58="",Q58=""),0,IF(Q58&gt;B58,((YEAR(Q58)-YEAR(B58))*12+MONTH(Q58)-MONTH(B58)+1),0))</f>
        <v/>
      </c>
      <c r="S58" s="15">
        <f>ROUND(N58*Settings!$B$8*R58,0)</f>
        <v/>
      </c>
      <c r="T58" s="17">
        <f>IF(B58="","",IF(MONTH(IF(Q58="",B58,Q58))=3,DATE(YEAR(IF(Q58="",B58,Q58)),4,30),DATE(YEAR(IF(Q58="",B58,Q58)),MONTH(IF(Q58="",B58,Q58))+1,7)))</f>
        <v/>
      </c>
      <c r="U58" s="10" t="n"/>
      <c r="V58" s="11" t="n"/>
      <c r="W58" s="16">
        <f>IF(OR(B58="",N58=0),0,IF(U58="",IF(Settings!$B$4&gt;T58,((YEAR(Settings!$B$4)-YEAR(IF(Q58="",B58,Q58)))*12+MONTH(Settings!$B$4)-MONTH(IF(Q58="",B58,Q58))+1),0),IF(U58&gt;T58,((YEAR(U58)-YEAR(IF(Q58="",B58,Q58)))*12+MONTH(U58)-MONTH(IF(Q58="",B58,Q58))+1),0)))</f>
        <v/>
      </c>
      <c r="X58" s="15">
        <f>ROUND(N58*Settings!$B$9*W58,0)</f>
        <v/>
      </c>
      <c r="Y58" s="15">
        <f>S58+X58</f>
        <v/>
      </c>
      <c r="Z58" s="18">
        <f>IF(B58="","",DATE(YEAR(IF(Q58="",B58,Q58)),MONTH(IF(Q58="",B58,Q58)),1))</f>
        <v/>
      </c>
      <c r="AA58" s="9">
        <f>IF(B58="","","Q"&amp;(INT(MOD(MONTH(IF(Q58="",B58,Q58))-4,12)/3)+1))</f>
        <v/>
      </c>
      <c r="AB58" s="9">
        <f>IF(H58="","",IFERROR(INDEX(Rates!$M$5:$M$26,MATCH(H58,Rates!$A$5:$A$26,0)),""))</f>
        <v/>
      </c>
    </row>
    <row r="59">
      <c r="A59" s="9">
        <f>IF(B59="","",ROW()-4)</f>
        <v/>
      </c>
      <c r="B59" s="10" t="n"/>
      <c r="C59" s="11" t="n"/>
      <c r="D59" s="11" t="n"/>
      <c r="E59" s="9">
        <f>IF(B59="","",IF(D59="","No PAN",IF(AND(LEN(D59)=10,ISERROR(VALUE(LEFT(D59,1))),ISERROR(VALUE(MID(D59,5,1))),ISNUMBER(VALUE(MID(D59,6,4))),ISERROR(VALUE(RIGHT(D59,1)))),"Format OK","Check PAN")))</f>
        <v/>
      </c>
      <c r="F59" s="11" t="n"/>
      <c r="G59" s="9">
        <f>IF(B59="","",IF(F59&lt;&gt;"",F59,IF(E59&lt;&gt;"Format OK","Others",IF(OR(MID(D59,4,1)="P",MID(D59,4,1)="H"),"Individual/HUF",IF(MID(D59,4,1)="C","Company","Others")))))</f>
        <v/>
      </c>
      <c r="H59" s="11" t="n"/>
      <c r="I59" s="9">
        <f>IF(H59="","",IFERROR(INDEX(IF(G59="Individual/HUF",Rates!$C$5:$C$26,IF(G59="Company",Rates!$D$5:$D$26,Rates!$E$5:$E$26)),MATCH(H59,Rates!$A$5:$A$26,0)),"?"))</f>
        <v/>
      </c>
      <c r="J59" s="12" t="n"/>
      <c r="K59" s="13">
        <f>IF(H59="","",IFERROR(INDEX(IF(G59="Individual/HUF",Rates!$I$5:$I$26,IF(G59="Company",Rates!$J$5:$J$26,Rates!$K$5:$K$26)),MATCH(H59,Rates!$A$5:$A$26,0)),""))</f>
        <v/>
      </c>
      <c r="L59" s="14" t="n"/>
      <c r="M59" s="13">
        <f>IF(H59="","",IF(L59&lt;&gt;"",IF(E59="Format OK",L59,MAX(L59,INDEX(Rates!$L$5:$L$26,MATCH(H59,Rates!$A$5:$A$26,0)))),IF(K59="","rate?",IF(E59="Format OK",K59,MAX(K59,INDEX(Rates!$L$5:$L$26,MATCH(H59,Rates!$A$5:$A$26,0)))))))</f>
        <v/>
      </c>
      <c r="N59" s="15">
        <f>IF(OR(H59="",NOT(ISNUMBER(M59))),0,IF(AND(LEFT(P59,5)="Below",L59=""),0,ROUND(J59*M59,0)))</f>
        <v/>
      </c>
      <c r="O59" s="15">
        <f>IF(H59="","",SUMIFS($J$5:$J$504,$C$5:$C$504,C59,$H$5:$H$504,H59,$B$5:$B$504,"&lt;="&amp;B59,$B$5:$B$504,"&gt;="&amp;Settings!$B$5))</f>
        <v/>
      </c>
      <c r="P59" s="9">
        <f>IF(H59="","",IFERROR(IF(AND(INDEX(Rates!$F$5:$F$26,MATCH(H59,Rates!$A$5:$A$26,0))=0,INDEX(Rates!$G$5:$G$26,MATCH(H59,Rates!$A$5:$A$26,0))=0),"Deduct (no threshold)",IF(OR(AND(INDEX(Rates!$F$5:$F$26,MATCH(H59,Rates!$A$5:$A$26,0))&gt;0,J59&gt;INDEX(Rates!$F$5:$F$26,MATCH(H59,Rates!$A$5:$A$26,0))),AND(INDEX(Rates!$G$5:$G$26,MATCH(H59,Rates!$A$5:$A$26,0))&gt;0,O59&gt;INDEX(Rates!$G$5:$G$26,MATCH(H59,Rates!$A$5:$A$26,0)))),"Deduct","Below threshold: check")),"?"))</f>
        <v/>
      </c>
      <c r="Q59" s="10" t="n"/>
      <c r="R59" s="16">
        <f>IF(OR(B59="",Q59=""),0,IF(Q59&gt;B59,((YEAR(Q59)-YEAR(B59))*12+MONTH(Q59)-MONTH(B59)+1),0))</f>
        <v/>
      </c>
      <c r="S59" s="15">
        <f>ROUND(N59*Settings!$B$8*R59,0)</f>
        <v/>
      </c>
      <c r="T59" s="17">
        <f>IF(B59="","",IF(MONTH(IF(Q59="",B59,Q59))=3,DATE(YEAR(IF(Q59="",B59,Q59)),4,30),DATE(YEAR(IF(Q59="",B59,Q59)),MONTH(IF(Q59="",B59,Q59))+1,7)))</f>
        <v/>
      </c>
      <c r="U59" s="10" t="n"/>
      <c r="V59" s="11" t="n"/>
      <c r="W59" s="16">
        <f>IF(OR(B59="",N59=0),0,IF(U59="",IF(Settings!$B$4&gt;T59,((YEAR(Settings!$B$4)-YEAR(IF(Q59="",B59,Q59)))*12+MONTH(Settings!$B$4)-MONTH(IF(Q59="",B59,Q59))+1),0),IF(U59&gt;T59,((YEAR(U59)-YEAR(IF(Q59="",B59,Q59)))*12+MONTH(U59)-MONTH(IF(Q59="",B59,Q59))+1),0)))</f>
        <v/>
      </c>
      <c r="X59" s="15">
        <f>ROUND(N59*Settings!$B$9*W59,0)</f>
        <v/>
      </c>
      <c r="Y59" s="15">
        <f>S59+X59</f>
        <v/>
      </c>
      <c r="Z59" s="18">
        <f>IF(B59="","",DATE(YEAR(IF(Q59="",B59,Q59)),MONTH(IF(Q59="",B59,Q59)),1))</f>
        <v/>
      </c>
      <c r="AA59" s="9">
        <f>IF(B59="","","Q"&amp;(INT(MOD(MONTH(IF(Q59="",B59,Q59))-4,12)/3)+1))</f>
        <v/>
      </c>
      <c r="AB59" s="9">
        <f>IF(H59="","",IFERROR(INDEX(Rates!$M$5:$M$26,MATCH(H59,Rates!$A$5:$A$26,0)),""))</f>
        <v/>
      </c>
    </row>
    <row r="60">
      <c r="A60" s="9">
        <f>IF(B60="","",ROW()-4)</f>
        <v/>
      </c>
      <c r="B60" s="10" t="n"/>
      <c r="C60" s="11" t="n"/>
      <c r="D60" s="11" t="n"/>
      <c r="E60" s="9">
        <f>IF(B60="","",IF(D60="","No PAN",IF(AND(LEN(D60)=10,ISERROR(VALUE(LEFT(D60,1))),ISERROR(VALUE(MID(D60,5,1))),ISNUMBER(VALUE(MID(D60,6,4))),ISERROR(VALUE(RIGHT(D60,1)))),"Format OK","Check PAN")))</f>
        <v/>
      </c>
      <c r="F60" s="11" t="n"/>
      <c r="G60" s="9">
        <f>IF(B60="","",IF(F60&lt;&gt;"",F60,IF(E60&lt;&gt;"Format OK","Others",IF(OR(MID(D60,4,1)="P",MID(D60,4,1)="H"),"Individual/HUF",IF(MID(D60,4,1)="C","Company","Others")))))</f>
        <v/>
      </c>
      <c r="H60" s="11" t="n"/>
      <c r="I60" s="9">
        <f>IF(H60="","",IFERROR(INDEX(IF(G60="Individual/HUF",Rates!$C$5:$C$26,IF(G60="Company",Rates!$D$5:$D$26,Rates!$E$5:$E$26)),MATCH(H60,Rates!$A$5:$A$26,0)),"?"))</f>
        <v/>
      </c>
      <c r="J60" s="12" t="n"/>
      <c r="K60" s="13">
        <f>IF(H60="","",IFERROR(INDEX(IF(G60="Individual/HUF",Rates!$I$5:$I$26,IF(G60="Company",Rates!$J$5:$J$26,Rates!$K$5:$K$26)),MATCH(H60,Rates!$A$5:$A$26,0)),""))</f>
        <v/>
      </c>
      <c r="L60" s="14" t="n"/>
      <c r="M60" s="13">
        <f>IF(H60="","",IF(L60&lt;&gt;"",IF(E60="Format OK",L60,MAX(L60,INDEX(Rates!$L$5:$L$26,MATCH(H60,Rates!$A$5:$A$26,0)))),IF(K60="","rate?",IF(E60="Format OK",K60,MAX(K60,INDEX(Rates!$L$5:$L$26,MATCH(H60,Rates!$A$5:$A$26,0)))))))</f>
        <v/>
      </c>
      <c r="N60" s="15">
        <f>IF(OR(H60="",NOT(ISNUMBER(M60))),0,IF(AND(LEFT(P60,5)="Below",L60=""),0,ROUND(J60*M60,0)))</f>
        <v/>
      </c>
      <c r="O60" s="15">
        <f>IF(H60="","",SUMIFS($J$5:$J$504,$C$5:$C$504,C60,$H$5:$H$504,H60,$B$5:$B$504,"&lt;="&amp;B60,$B$5:$B$504,"&gt;="&amp;Settings!$B$5))</f>
        <v/>
      </c>
      <c r="P60" s="9">
        <f>IF(H60="","",IFERROR(IF(AND(INDEX(Rates!$F$5:$F$26,MATCH(H60,Rates!$A$5:$A$26,0))=0,INDEX(Rates!$G$5:$G$26,MATCH(H60,Rates!$A$5:$A$26,0))=0),"Deduct (no threshold)",IF(OR(AND(INDEX(Rates!$F$5:$F$26,MATCH(H60,Rates!$A$5:$A$26,0))&gt;0,J60&gt;INDEX(Rates!$F$5:$F$26,MATCH(H60,Rates!$A$5:$A$26,0))),AND(INDEX(Rates!$G$5:$G$26,MATCH(H60,Rates!$A$5:$A$26,0))&gt;0,O60&gt;INDEX(Rates!$G$5:$G$26,MATCH(H60,Rates!$A$5:$A$26,0)))),"Deduct","Below threshold: check")),"?"))</f>
        <v/>
      </c>
      <c r="Q60" s="10" t="n"/>
      <c r="R60" s="16">
        <f>IF(OR(B60="",Q60=""),0,IF(Q60&gt;B60,((YEAR(Q60)-YEAR(B60))*12+MONTH(Q60)-MONTH(B60)+1),0))</f>
        <v/>
      </c>
      <c r="S60" s="15">
        <f>ROUND(N60*Settings!$B$8*R60,0)</f>
        <v/>
      </c>
      <c r="T60" s="17">
        <f>IF(B60="","",IF(MONTH(IF(Q60="",B60,Q60))=3,DATE(YEAR(IF(Q60="",B60,Q60)),4,30),DATE(YEAR(IF(Q60="",B60,Q60)),MONTH(IF(Q60="",B60,Q60))+1,7)))</f>
        <v/>
      </c>
      <c r="U60" s="10" t="n"/>
      <c r="V60" s="11" t="n"/>
      <c r="W60" s="16">
        <f>IF(OR(B60="",N60=0),0,IF(U60="",IF(Settings!$B$4&gt;T60,((YEAR(Settings!$B$4)-YEAR(IF(Q60="",B60,Q60)))*12+MONTH(Settings!$B$4)-MONTH(IF(Q60="",B60,Q60))+1),0),IF(U60&gt;T60,((YEAR(U60)-YEAR(IF(Q60="",B60,Q60)))*12+MONTH(U60)-MONTH(IF(Q60="",B60,Q60))+1),0)))</f>
        <v/>
      </c>
      <c r="X60" s="15">
        <f>ROUND(N60*Settings!$B$9*W60,0)</f>
        <v/>
      </c>
      <c r="Y60" s="15">
        <f>S60+X60</f>
        <v/>
      </c>
      <c r="Z60" s="18">
        <f>IF(B60="","",DATE(YEAR(IF(Q60="",B60,Q60)),MONTH(IF(Q60="",B60,Q60)),1))</f>
        <v/>
      </c>
      <c r="AA60" s="9">
        <f>IF(B60="","","Q"&amp;(INT(MOD(MONTH(IF(Q60="",B60,Q60))-4,12)/3)+1))</f>
        <v/>
      </c>
      <c r="AB60" s="9">
        <f>IF(H60="","",IFERROR(INDEX(Rates!$M$5:$M$26,MATCH(H60,Rates!$A$5:$A$26,0)),""))</f>
        <v/>
      </c>
    </row>
    <row r="61">
      <c r="A61" s="9">
        <f>IF(B61="","",ROW()-4)</f>
        <v/>
      </c>
      <c r="B61" s="10" t="n"/>
      <c r="C61" s="11" t="n"/>
      <c r="D61" s="11" t="n"/>
      <c r="E61" s="9">
        <f>IF(B61="","",IF(D61="","No PAN",IF(AND(LEN(D61)=10,ISERROR(VALUE(LEFT(D61,1))),ISERROR(VALUE(MID(D61,5,1))),ISNUMBER(VALUE(MID(D61,6,4))),ISERROR(VALUE(RIGHT(D61,1)))),"Format OK","Check PAN")))</f>
        <v/>
      </c>
      <c r="F61" s="11" t="n"/>
      <c r="G61" s="9">
        <f>IF(B61="","",IF(F61&lt;&gt;"",F61,IF(E61&lt;&gt;"Format OK","Others",IF(OR(MID(D61,4,1)="P",MID(D61,4,1)="H"),"Individual/HUF",IF(MID(D61,4,1)="C","Company","Others")))))</f>
        <v/>
      </c>
      <c r="H61" s="11" t="n"/>
      <c r="I61" s="9">
        <f>IF(H61="","",IFERROR(INDEX(IF(G61="Individual/HUF",Rates!$C$5:$C$26,IF(G61="Company",Rates!$D$5:$D$26,Rates!$E$5:$E$26)),MATCH(H61,Rates!$A$5:$A$26,0)),"?"))</f>
        <v/>
      </c>
      <c r="J61" s="12" t="n"/>
      <c r="K61" s="13">
        <f>IF(H61="","",IFERROR(INDEX(IF(G61="Individual/HUF",Rates!$I$5:$I$26,IF(G61="Company",Rates!$J$5:$J$26,Rates!$K$5:$K$26)),MATCH(H61,Rates!$A$5:$A$26,0)),""))</f>
        <v/>
      </c>
      <c r="L61" s="14" t="n"/>
      <c r="M61" s="13">
        <f>IF(H61="","",IF(L61&lt;&gt;"",IF(E61="Format OK",L61,MAX(L61,INDEX(Rates!$L$5:$L$26,MATCH(H61,Rates!$A$5:$A$26,0)))),IF(K61="","rate?",IF(E61="Format OK",K61,MAX(K61,INDEX(Rates!$L$5:$L$26,MATCH(H61,Rates!$A$5:$A$26,0)))))))</f>
        <v/>
      </c>
      <c r="N61" s="15">
        <f>IF(OR(H61="",NOT(ISNUMBER(M61))),0,IF(AND(LEFT(P61,5)="Below",L61=""),0,ROUND(J61*M61,0)))</f>
        <v/>
      </c>
      <c r="O61" s="15">
        <f>IF(H61="","",SUMIFS($J$5:$J$504,$C$5:$C$504,C61,$H$5:$H$504,H61,$B$5:$B$504,"&lt;="&amp;B61,$B$5:$B$504,"&gt;="&amp;Settings!$B$5))</f>
        <v/>
      </c>
      <c r="P61" s="9">
        <f>IF(H61="","",IFERROR(IF(AND(INDEX(Rates!$F$5:$F$26,MATCH(H61,Rates!$A$5:$A$26,0))=0,INDEX(Rates!$G$5:$G$26,MATCH(H61,Rates!$A$5:$A$26,0))=0),"Deduct (no threshold)",IF(OR(AND(INDEX(Rates!$F$5:$F$26,MATCH(H61,Rates!$A$5:$A$26,0))&gt;0,J61&gt;INDEX(Rates!$F$5:$F$26,MATCH(H61,Rates!$A$5:$A$26,0))),AND(INDEX(Rates!$G$5:$G$26,MATCH(H61,Rates!$A$5:$A$26,0))&gt;0,O61&gt;INDEX(Rates!$G$5:$G$26,MATCH(H61,Rates!$A$5:$A$26,0)))),"Deduct","Below threshold: check")),"?"))</f>
        <v/>
      </c>
      <c r="Q61" s="10" t="n"/>
      <c r="R61" s="16">
        <f>IF(OR(B61="",Q61=""),0,IF(Q61&gt;B61,((YEAR(Q61)-YEAR(B61))*12+MONTH(Q61)-MONTH(B61)+1),0))</f>
        <v/>
      </c>
      <c r="S61" s="15">
        <f>ROUND(N61*Settings!$B$8*R61,0)</f>
        <v/>
      </c>
      <c r="T61" s="17">
        <f>IF(B61="","",IF(MONTH(IF(Q61="",B61,Q61))=3,DATE(YEAR(IF(Q61="",B61,Q61)),4,30),DATE(YEAR(IF(Q61="",B61,Q61)),MONTH(IF(Q61="",B61,Q61))+1,7)))</f>
        <v/>
      </c>
      <c r="U61" s="10" t="n"/>
      <c r="V61" s="11" t="n"/>
      <c r="W61" s="16">
        <f>IF(OR(B61="",N61=0),0,IF(U61="",IF(Settings!$B$4&gt;T61,((YEAR(Settings!$B$4)-YEAR(IF(Q61="",B61,Q61)))*12+MONTH(Settings!$B$4)-MONTH(IF(Q61="",B61,Q61))+1),0),IF(U61&gt;T61,((YEAR(U61)-YEAR(IF(Q61="",B61,Q61)))*12+MONTH(U61)-MONTH(IF(Q61="",B61,Q61))+1),0)))</f>
        <v/>
      </c>
      <c r="X61" s="15">
        <f>ROUND(N61*Settings!$B$9*W61,0)</f>
        <v/>
      </c>
      <c r="Y61" s="15">
        <f>S61+X61</f>
        <v/>
      </c>
      <c r="Z61" s="18">
        <f>IF(B61="","",DATE(YEAR(IF(Q61="",B61,Q61)),MONTH(IF(Q61="",B61,Q61)),1))</f>
        <v/>
      </c>
      <c r="AA61" s="9">
        <f>IF(B61="","","Q"&amp;(INT(MOD(MONTH(IF(Q61="",B61,Q61))-4,12)/3)+1))</f>
        <v/>
      </c>
      <c r="AB61" s="9">
        <f>IF(H61="","",IFERROR(INDEX(Rates!$M$5:$M$26,MATCH(H61,Rates!$A$5:$A$26,0)),""))</f>
        <v/>
      </c>
    </row>
    <row r="62">
      <c r="A62" s="9">
        <f>IF(B62="","",ROW()-4)</f>
        <v/>
      </c>
      <c r="B62" s="10" t="n"/>
      <c r="C62" s="11" t="n"/>
      <c r="D62" s="11" t="n"/>
      <c r="E62" s="9">
        <f>IF(B62="","",IF(D62="","No PAN",IF(AND(LEN(D62)=10,ISERROR(VALUE(LEFT(D62,1))),ISERROR(VALUE(MID(D62,5,1))),ISNUMBER(VALUE(MID(D62,6,4))),ISERROR(VALUE(RIGHT(D62,1)))),"Format OK","Check PAN")))</f>
        <v/>
      </c>
      <c r="F62" s="11" t="n"/>
      <c r="G62" s="9">
        <f>IF(B62="","",IF(F62&lt;&gt;"",F62,IF(E62&lt;&gt;"Format OK","Others",IF(OR(MID(D62,4,1)="P",MID(D62,4,1)="H"),"Individual/HUF",IF(MID(D62,4,1)="C","Company","Others")))))</f>
        <v/>
      </c>
      <c r="H62" s="11" t="n"/>
      <c r="I62" s="9">
        <f>IF(H62="","",IFERROR(INDEX(IF(G62="Individual/HUF",Rates!$C$5:$C$26,IF(G62="Company",Rates!$D$5:$D$26,Rates!$E$5:$E$26)),MATCH(H62,Rates!$A$5:$A$26,0)),"?"))</f>
        <v/>
      </c>
      <c r="J62" s="12" t="n"/>
      <c r="K62" s="13">
        <f>IF(H62="","",IFERROR(INDEX(IF(G62="Individual/HUF",Rates!$I$5:$I$26,IF(G62="Company",Rates!$J$5:$J$26,Rates!$K$5:$K$26)),MATCH(H62,Rates!$A$5:$A$26,0)),""))</f>
        <v/>
      </c>
      <c r="L62" s="14" t="n"/>
      <c r="M62" s="13">
        <f>IF(H62="","",IF(L62&lt;&gt;"",IF(E62="Format OK",L62,MAX(L62,INDEX(Rates!$L$5:$L$26,MATCH(H62,Rates!$A$5:$A$26,0)))),IF(K62="","rate?",IF(E62="Format OK",K62,MAX(K62,INDEX(Rates!$L$5:$L$26,MATCH(H62,Rates!$A$5:$A$26,0)))))))</f>
        <v/>
      </c>
      <c r="N62" s="15">
        <f>IF(OR(H62="",NOT(ISNUMBER(M62))),0,IF(AND(LEFT(P62,5)="Below",L62=""),0,ROUND(J62*M62,0)))</f>
        <v/>
      </c>
      <c r="O62" s="15">
        <f>IF(H62="","",SUMIFS($J$5:$J$504,$C$5:$C$504,C62,$H$5:$H$504,H62,$B$5:$B$504,"&lt;="&amp;B62,$B$5:$B$504,"&gt;="&amp;Settings!$B$5))</f>
        <v/>
      </c>
      <c r="P62" s="9">
        <f>IF(H62="","",IFERROR(IF(AND(INDEX(Rates!$F$5:$F$26,MATCH(H62,Rates!$A$5:$A$26,0))=0,INDEX(Rates!$G$5:$G$26,MATCH(H62,Rates!$A$5:$A$26,0))=0),"Deduct (no threshold)",IF(OR(AND(INDEX(Rates!$F$5:$F$26,MATCH(H62,Rates!$A$5:$A$26,0))&gt;0,J62&gt;INDEX(Rates!$F$5:$F$26,MATCH(H62,Rates!$A$5:$A$26,0))),AND(INDEX(Rates!$G$5:$G$26,MATCH(H62,Rates!$A$5:$A$26,0))&gt;0,O62&gt;INDEX(Rates!$G$5:$G$26,MATCH(H62,Rates!$A$5:$A$26,0)))),"Deduct","Below threshold: check")),"?"))</f>
        <v/>
      </c>
      <c r="Q62" s="10" t="n"/>
      <c r="R62" s="16">
        <f>IF(OR(B62="",Q62=""),0,IF(Q62&gt;B62,((YEAR(Q62)-YEAR(B62))*12+MONTH(Q62)-MONTH(B62)+1),0))</f>
        <v/>
      </c>
      <c r="S62" s="15">
        <f>ROUND(N62*Settings!$B$8*R62,0)</f>
        <v/>
      </c>
      <c r="T62" s="17">
        <f>IF(B62="","",IF(MONTH(IF(Q62="",B62,Q62))=3,DATE(YEAR(IF(Q62="",B62,Q62)),4,30),DATE(YEAR(IF(Q62="",B62,Q62)),MONTH(IF(Q62="",B62,Q62))+1,7)))</f>
        <v/>
      </c>
      <c r="U62" s="10" t="n"/>
      <c r="V62" s="11" t="n"/>
      <c r="W62" s="16">
        <f>IF(OR(B62="",N62=0),0,IF(U62="",IF(Settings!$B$4&gt;T62,((YEAR(Settings!$B$4)-YEAR(IF(Q62="",B62,Q62)))*12+MONTH(Settings!$B$4)-MONTH(IF(Q62="",B62,Q62))+1),0),IF(U62&gt;T62,((YEAR(U62)-YEAR(IF(Q62="",B62,Q62)))*12+MONTH(U62)-MONTH(IF(Q62="",B62,Q62))+1),0)))</f>
        <v/>
      </c>
      <c r="X62" s="15">
        <f>ROUND(N62*Settings!$B$9*W62,0)</f>
        <v/>
      </c>
      <c r="Y62" s="15">
        <f>S62+X62</f>
        <v/>
      </c>
      <c r="Z62" s="18">
        <f>IF(B62="","",DATE(YEAR(IF(Q62="",B62,Q62)),MONTH(IF(Q62="",B62,Q62)),1))</f>
        <v/>
      </c>
      <c r="AA62" s="9">
        <f>IF(B62="","","Q"&amp;(INT(MOD(MONTH(IF(Q62="",B62,Q62))-4,12)/3)+1))</f>
        <v/>
      </c>
      <c r="AB62" s="9">
        <f>IF(H62="","",IFERROR(INDEX(Rates!$M$5:$M$26,MATCH(H62,Rates!$A$5:$A$26,0)),""))</f>
        <v/>
      </c>
    </row>
    <row r="63">
      <c r="A63" s="9">
        <f>IF(B63="","",ROW()-4)</f>
        <v/>
      </c>
      <c r="B63" s="10" t="n"/>
      <c r="C63" s="11" t="n"/>
      <c r="D63" s="11" t="n"/>
      <c r="E63" s="9">
        <f>IF(B63="","",IF(D63="","No PAN",IF(AND(LEN(D63)=10,ISERROR(VALUE(LEFT(D63,1))),ISERROR(VALUE(MID(D63,5,1))),ISNUMBER(VALUE(MID(D63,6,4))),ISERROR(VALUE(RIGHT(D63,1)))),"Format OK","Check PAN")))</f>
        <v/>
      </c>
      <c r="F63" s="11" t="n"/>
      <c r="G63" s="9">
        <f>IF(B63="","",IF(F63&lt;&gt;"",F63,IF(E63&lt;&gt;"Format OK","Others",IF(OR(MID(D63,4,1)="P",MID(D63,4,1)="H"),"Individual/HUF",IF(MID(D63,4,1)="C","Company","Others")))))</f>
        <v/>
      </c>
      <c r="H63" s="11" t="n"/>
      <c r="I63" s="9">
        <f>IF(H63="","",IFERROR(INDEX(IF(G63="Individual/HUF",Rates!$C$5:$C$26,IF(G63="Company",Rates!$D$5:$D$26,Rates!$E$5:$E$26)),MATCH(H63,Rates!$A$5:$A$26,0)),"?"))</f>
        <v/>
      </c>
      <c r="J63" s="12" t="n"/>
      <c r="K63" s="13">
        <f>IF(H63="","",IFERROR(INDEX(IF(G63="Individual/HUF",Rates!$I$5:$I$26,IF(G63="Company",Rates!$J$5:$J$26,Rates!$K$5:$K$26)),MATCH(H63,Rates!$A$5:$A$26,0)),""))</f>
        <v/>
      </c>
      <c r="L63" s="14" t="n"/>
      <c r="M63" s="13">
        <f>IF(H63="","",IF(L63&lt;&gt;"",IF(E63="Format OK",L63,MAX(L63,INDEX(Rates!$L$5:$L$26,MATCH(H63,Rates!$A$5:$A$26,0)))),IF(K63="","rate?",IF(E63="Format OK",K63,MAX(K63,INDEX(Rates!$L$5:$L$26,MATCH(H63,Rates!$A$5:$A$26,0)))))))</f>
        <v/>
      </c>
      <c r="N63" s="15">
        <f>IF(OR(H63="",NOT(ISNUMBER(M63))),0,IF(AND(LEFT(P63,5)="Below",L63=""),0,ROUND(J63*M63,0)))</f>
        <v/>
      </c>
      <c r="O63" s="15">
        <f>IF(H63="","",SUMIFS($J$5:$J$504,$C$5:$C$504,C63,$H$5:$H$504,H63,$B$5:$B$504,"&lt;="&amp;B63,$B$5:$B$504,"&gt;="&amp;Settings!$B$5))</f>
        <v/>
      </c>
      <c r="P63" s="9">
        <f>IF(H63="","",IFERROR(IF(AND(INDEX(Rates!$F$5:$F$26,MATCH(H63,Rates!$A$5:$A$26,0))=0,INDEX(Rates!$G$5:$G$26,MATCH(H63,Rates!$A$5:$A$26,0))=0),"Deduct (no threshold)",IF(OR(AND(INDEX(Rates!$F$5:$F$26,MATCH(H63,Rates!$A$5:$A$26,0))&gt;0,J63&gt;INDEX(Rates!$F$5:$F$26,MATCH(H63,Rates!$A$5:$A$26,0))),AND(INDEX(Rates!$G$5:$G$26,MATCH(H63,Rates!$A$5:$A$26,0))&gt;0,O63&gt;INDEX(Rates!$G$5:$G$26,MATCH(H63,Rates!$A$5:$A$26,0)))),"Deduct","Below threshold: check")),"?"))</f>
        <v/>
      </c>
      <c r="Q63" s="10" t="n"/>
      <c r="R63" s="16">
        <f>IF(OR(B63="",Q63=""),0,IF(Q63&gt;B63,((YEAR(Q63)-YEAR(B63))*12+MONTH(Q63)-MONTH(B63)+1),0))</f>
        <v/>
      </c>
      <c r="S63" s="15">
        <f>ROUND(N63*Settings!$B$8*R63,0)</f>
        <v/>
      </c>
      <c r="T63" s="17">
        <f>IF(B63="","",IF(MONTH(IF(Q63="",B63,Q63))=3,DATE(YEAR(IF(Q63="",B63,Q63)),4,30),DATE(YEAR(IF(Q63="",B63,Q63)),MONTH(IF(Q63="",B63,Q63))+1,7)))</f>
        <v/>
      </c>
      <c r="U63" s="10" t="n"/>
      <c r="V63" s="11" t="n"/>
      <c r="W63" s="16">
        <f>IF(OR(B63="",N63=0),0,IF(U63="",IF(Settings!$B$4&gt;T63,((YEAR(Settings!$B$4)-YEAR(IF(Q63="",B63,Q63)))*12+MONTH(Settings!$B$4)-MONTH(IF(Q63="",B63,Q63))+1),0),IF(U63&gt;T63,((YEAR(U63)-YEAR(IF(Q63="",B63,Q63)))*12+MONTH(U63)-MONTH(IF(Q63="",B63,Q63))+1),0)))</f>
        <v/>
      </c>
      <c r="X63" s="15">
        <f>ROUND(N63*Settings!$B$9*W63,0)</f>
        <v/>
      </c>
      <c r="Y63" s="15">
        <f>S63+X63</f>
        <v/>
      </c>
      <c r="Z63" s="18">
        <f>IF(B63="","",DATE(YEAR(IF(Q63="",B63,Q63)),MONTH(IF(Q63="",B63,Q63)),1))</f>
        <v/>
      </c>
      <c r="AA63" s="9">
        <f>IF(B63="","","Q"&amp;(INT(MOD(MONTH(IF(Q63="",B63,Q63))-4,12)/3)+1))</f>
        <v/>
      </c>
      <c r="AB63" s="9">
        <f>IF(H63="","",IFERROR(INDEX(Rates!$M$5:$M$26,MATCH(H63,Rates!$A$5:$A$26,0)),""))</f>
        <v/>
      </c>
    </row>
    <row r="64">
      <c r="A64" s="9">
        <f>IF(B64="","",ROW()-4)</f>
        <v/>
      </c>
      <c r="B64" s="10" t="n"/>
      <c r="C64" s="11" t="n"/>
      <c r="D64" s="11" t="n"/>
      <c r="E64" s="9">
        <f>IF(B64="","",IF(D64="","No PAN",IF(AND(LEN(D64)=10,ISERROR(VALUE(LEFT(D64,1))),ISERROR(VALUE(MID(D64,5,1))),ISNUMBER(VALUE(MID(D64,6,4))),ISERROR(VALUE(RIGHT(D64,1)))),"Format OK","Check PAN")))</f>
        <v/>
      </c>
      <c r="F64" s="11" t="n"/>
      <c r="G64" s="9">
        <f>IF(B64="","",IF(F64&lt;&gt;"",F64,IF(E64&lt;&gt;"Format OK","Others",IF(OR(MID(D64,4,1)="P",MID(D64,4,1)="H"),"Individual/HUF",IF(MID(D64,4,1)="C","Company","Others")))))</f>
        <v/>
      </c>
      <c r="H64" s="11" t="n"/>
      <c r="I64" s="9">
        <f>IF(H64="","",IFERROR(INDEX(IF(G64="Individual/HUF",Rates!$C$5:$C$26,IF(G64="Company",Rates!$D$5:$D$26,Rates!$E$5:$E$26)),MATCH(H64,Rates!$A$5:$A$26,0)),"?"))</f>
        <v/>
      </c>
      <c r="J64" s="12" t="n"/>
      <c r="K64" s="13">
        <f>IF(H64="","",IFERROR(INDEX(IF(G64="Individual/HUF",Rates!$I$5:$I$26,IF(G64="Company",Rates!$J$5:$J$26,Rates!$K$5:$K$26)),MATCH(H64,Rates!$A$5:$A$26,0)),""))</f>
        <v/>
      </c>
      <c r="L64" s="14" t="n"/>
      <c r="M64" s="13">
        <f>IF(H64="","",IF(L64&lt;&gt;"",IF(E64="Format OK",L64,MAX(L64,INDEX(Rates!$L$5:$L$26,MATCH(H64,Rates!$A$5:$A$26,0)))),IF(K64="","rate?",IF(E64="Format OK",K64,MAX(K64,INDEX(Rates!$L$5:$L$26,MATCH(H64,Rates!$A$5:$A$26,0)))))))</f>
        <v/>
      </c>
      <c r="N64" s="15">
        <f>IF(OR(H64="",NOT(ISNUMBER(M64))),0,IF(AND(LEFT(P64,5)="Below",L64=""),0,ROUND(J64*M64,0)))</f>
        <v/>
      </c>
      <c r="O64" s="15">
        <f>IF(H64="","",SUMIFS($J$5:$J$504,$C$5:$C$504,C64,$H$5:$H$504,H64,$B$5:$B$504,"&lt;="&amp;B64,$B$5:$B$504,"&gt;="&amp;Settings!$B$5))</f>
        <v/>
      </c>
      <c r="P64" s="9">
        <f>IF(H64="","",IFERROR(IF(AND(INDEX(Rates!$F$5:$F$26,MATCH(H64,Rates!$A$5:$A$26,0))=0,INDEX(Rates!$G$5:$G$26,MATCH(H64,Rates!$A$5:$A$26,0))=0),"Deduct (no threshold)",IF(OR(AND(INDEX(Rates!$F$5:$F$26,MATCH(H64,Rates!$A$5:$A$26,0))&gt;0,J64&gt;INDEX(Rates!$F$5:$F$26,MATCH(H64,Rates!$A$5:$A$26,0))),AND(INDEX(Rates!$G$5:$G$26,MATCH(H64,Rates!$A$5:$A$26,0))&gt;0,O64&gt;INDEX(Rates!$G$5:$G$26,MATCH(H64,Rates!$A$5:$A$26,0)))),"Deduct","Below threshold: check")),"?"))</f>
        <v/>
      </c>
      <c r="Q64" s="10" t="n"/>
      <c r="R64" s="16">
        <f>IF(OR(B64="",Q64=""),0,IF(Q64&gt;B64,((YEAR(Q64)-YEAR(B64))*12+MONTH(Q64)-MONTH(B64)+1),0))</f>
        <v/>
      </c>
      <c r="S64" s="15">
        <f>ROUND(N64*Settings!$B$8*R64,0)</f>
        <v/>
      </c>
      <c r="T64" s="17">
        <f>IF(B64="","",IF(MONTH(IF(Q64="",B64,Q64))=3,DATE(YEAR(IF(Q64="",B64,Q64)),4,30),DATE(YEAR(IF(Q64="",B64,Q64)),MONTH(IF(Q64="",B64,Q64))+1,7)))</f>
        <v/>
      </c>
      <c r="U64" s="10" t="n"/>
      <c r="V64" s="11" t="n"/>
      <c r="W64" s="16">
        <f>IF(OR(B64="",N64=0),0,IF(U64="",IF(Settings!$B$4&gt;T64,((YEAR(Settings!$B$4)-YEAR(IF(Q64="",B64,Q64)))*12+MONTH(Settings!$B$4)-MONTH(IF(Q64="",B64,Q64))+1),0),IF(U64&gt;T64,((YEAR(U64)-YEAR(IF(Q64="",B64,Q64)))*12+MONTH(U64)-MONTH(IF(Q64="",B64,Q64))+1),0)))</f>
        <v/>
      </c>
      <c r="X64" s="15">
        <f>ROUND(N64*Settings!$B$9*W64,0)</f>
        <v/>
      </c>
      <c r="Y64" s="15">
        <f>S64+X64</f>
        <v/>
      </c>
      <c r="Z64" s="18">
        <f>IF(B64="","",DATE(YEAR(IF(Q64="",B64,Q64)),MONTH(IF(Q64="",B64,Q64)),1))</f>
        <v/>
      </c>
      <c r="AA64" s="9">
        <f>IF(B64="","","Q"&amp;(INT(MOD(MONTH(IF(Q64="",B64,Q64))-4,12)/3)+1))</f>
        <v/>
      </c>
      <c r="AB64" s="9">
        <f>IF(H64="","",IFERROR(INDEX(Rates!$M$5:$M$26,MATCH(H64,Rates!$A$5:$A$26,0)),""))</f>
        <v/>
      </c>
    </row>
    <row r="65">
      <c r="A65" s="9">
        <f>IF(B65="","",ROW()-4)</f>
        <v/>
      </c>
      <c r="B65" s="10" t="n"/>
      <c r="C65" s="11" t="n"/>
      <c r="D65" s="11" t="n"/>
      <c r="E65" s="9">
        <f>IF(B65="","",IF(D65="","No PAN",IF(AND(LEN(D65)=10,ISERROR(VALUE(LEFT(D65,1))),ISERROR(VALUE(MID(D65,5,1))),ISNUMBER(VALUE(MID(D65,6,4))),ISERROR(VALUE(RIGHT(D65,1)))),"Format OK","Check PAN")))</f>
        <v/>
      </c>
      <c r="F65" s="11" t="n"/>
      <c r="G65" s="9">
        <f>IF(B65="","",IF(F65&lt;&gt;"",F65,IF(E65&lt;&gt;"Format OK","Others",IF(OR(MID(D65,4,1)="P",MID(D65,4,1)="H"),"Individual/HUF",IF(MID(D65,4,1)="C","Company","Others")))))</f>
        <v/>
      </c>
      <c r="H65" s="11" t="n"/>
      <c r="I65" s="9">
        <f>IF(H65="","",IFERROR(INDEX(IF(G65="Individual/HUF",Rates!$C$5:$C$26,IF(G65="Company",Rates!$D$5:$D$26,Rates!$E$5:$E$26)),MATCH(H65,Rates!$A$5:$A$26,0)),"?"))</f>
        <v/>
      </c>
      <c r="J65" s="12" t="n"/>
      <c r="K65" s="13">
        <f>IF(H65="","",IFERROR(INDEX(IF(G65="Individual/HUF",Rates!$I$5:$I$26,IF(G65="Company",Rates!$J$5:$J$26,Rates!$K$5:$K$26)),MATCH(H65,Rates!$A$5:$A$26,0)),""))</f>
        <v/>
      </c>
      <c r="L65" s="14" t="n"/>
      <c r="M65" s="13">
        <f>IF(H65="","",IF(L65&lt;&gt;"",IF(E65="Format OK",L65,MAX(L65,INDEX(Rates!$L$5:$L$26,MATCH(H65,Rates!$A$5:$A$26,0)))),IF(K65="","rate?",IF(E65="Format OK",K65,MAX(K65,INDEX(Rates!$L$5:$L$26,MATCH(H65,Rates!$A$5:$A$26,0)))))))</f>
        <v/>
      </c>
      <c r="N65" s="15">
        <f>IF(OR(H65="",NOT(ISNUMBER(M65))),0,IF(AND(LEFT(P65,5)="Below",L65=""),0,ROUND(J65*M65,0)))</f>
        <v/>
      </c>
      <c r="O65" s="15">
        <f>IF(H65="","",SUMIFS($J$5:$J$504,$C$5:$C$504,C65,$H$5:$H$504,H65,$B$5:$B$504,"&lt;="&amp;B65,$B$5:$B$504,"&gt;="&amp;Settings!$B$5))</f>
        <v/>
      </c>
      <c r="P65" s="9">
        <f>IF(H65="","",IFERROR(IF(AND(INDEX(Rates!$F$5:$F$26,MATCH(H65,Rates!$A$5:$A$26,0))=0,INDEX(Rates!$G$5:$G$26,MATCH(H65,Rates!$A$5:$A$26,0))=0),"Deduct (no threshold)",IF(OR(AND(INDEX(Rates!$F$5:$F$26,MATCH(H65,Rates!$A$5:$A$26,0))&gt;0,J65&gt;INDEX(Rates!$F$5:$F$26,MATCH(H65,Rates!$A$5:$A$26,0))),AND(INDEX(Rates!$G$5:$G$26,MATCH(H65,Rates!$A$5:$A$26,0))&gt;0,O65&gt;INDEX(Rates!$G$5:$G$26,MATCH(H65,Rates!$A$5:$A$26,0)))),"Deduct","Below threshold: check")),"?"))</f>
        <v/>
      </c>
      <c r="Q65" s="10" t="n"/>
      <c r="R65" s="16">
        <f>IF(OR(B65="",Q65=""),0,IF(Q65&gt;B65,((YEAR(Q65)-YEAR(B65))*12+MONTH(Q65)-MONTH(B65)+1),0))</f>
        <v/>
      </c>
      <c r="S65" s="15">
        <f>ROUND(N65*Settings!$B$8*R65,0)</f>
        <v/>
      </c>
      <c r="T65" s="17">
        <f>IF(B65="","",IF(MONTH(IF(Q65="",B65,Q65))=3,DATE(YEAR(IF(Q65="",B65,Q65)),4,30),DATE(YEAR(IF(Q65="",B65,Q65)),MONTH(IF(Q65="",B65,Q65))+1,7)))</f>
        <v/>
      </c>
      <c r="U65" s="10" t="n"/>
      <c r="V65" s="11" t="n"/>
      <c r="W65" s="16">
        <f>IF(OR(B65="",N65=0),0,IF(U65="",IF(Settings!$B$4&gt;T65,((YEAR(Settings!$B$4)-YEAR(IF(Q65="",B65,Q65)))*12+MONTH(Settings!$B$4)-MONTH(IF(Q65="",B65,Q65))+1),0),IF(U65&gt;T65,((YEAR(U65)-YEAR(IF(Q65="",B65,Q65)))*12+MONTH(U65)-MONTH(IF(Q65="",B65,Q65))+1),0)))</f>
        <v/>
      </c>
      <c r="X65" s="15">
        <f>ROUND(N65*Settings!$B$9*W65,0)</f>
        <v/>
      </c>
      <c r="Y65" s="15">
        <f>S65+X65</f>
        <v/>
      </c>
      <c r="Z65" s="18">
        <f>IF(B65="","",DATE(YEAR(IF(Q65="",B65,Q65)),MONTH(IF(Q65="",B65,Q65)),1))</f>
        <v/>
      </c>
      <c r="AA65" s="9">
        <f>IF(B65="","","Q"&amp;(INT(MOD(MONTH(IF(Q65="",B65,Q65))-4,12)/3)+1))</f>
        <v/>
      </c>
      <c r="AB65" s="9">
        <f>IF(H65="","",IFERROR(INDEX(Rates!$M$5:$M$26,MATCH(H65,Rates!$A$5:$A$26,0)),""))</f>
        <v/>
      </c>
    </row>
    <row r="66">
      <c r="A66" s="9">
        <f>IF(B66="","",ROW()-4)</f>
        <v/>
      </c>
      <c r="B66" s="10" t="n"/>
      <c r="C66" s="11" t="n"/>
      <c r="D66" s="11" t="n"/>
      <c r="E66" s="9">
        <f>IF(B66="","",IF(D66="","No PAN",IF(AND(LEN(D66)=10,ISERROR(VALUE(LEFT(D66,1))),ISERROR(VALUE(MID(D66,5,1))),ISNUMBER(VALUE(MID(D66,6,4))),ISERROR(VALUE(RIGHT(D66,1)))),"Format OK","Check PAN")))</f>
        <v/>
      </c>
      <c r="F66" s="11" t="n"/>
      <c r="G66" s="9">
        <f>IF(B66="","",IF(F66&lt;&gt;"",F66,IF(E66&lt;&gt;"Format OK","Others",IF(OR(MID(D66,4,1)="P",MID(D66,4,1)="H"),"Individual/HUF",IF(MID(D66,4,1)="C","Company","Others")))))</f>
        <v/>
      </c>
      <c r="H66" s="11" t="n"/>
      <c r="I66" s="9">
        <f>IF(H66="","",IFERROR(INDEX(IF(G66="Individual/HUF",Rates!$C$5:$C$26,IF(G66="Company",Rates!$D$5:$D$26,Rates!$E$5:$E$26)),MATCH(H66,Rates!$A$5:$A$26,0)),"?"))</f>
        <v/>
      </c>
      <c r="J66" s="12" t="n"/>
      <c r="K66" s="13">
        <f>IF(H66="","",IFERROR(INDEX(IF(G66="Individual/HUF",Rates!$I$5:$I$26,IF(G66="Company",Rates!$J$5:$J$26,Rates!$K$5:$K$26)),MATCH(H66,Rates!$A$5:$A$26,0)),""))</f>
        <v/>
      </c>
      <c r="L66" s="14" t="n"/>
      <c r="M66" s="13">
        <f>IF(H66="","",IF(L66&lt;&gt;"",IF(E66="Format OK",L66,MAX(L66,INDEX(Rates!$L$5:$L$26,MATCH(H66,Rates!$A$5:$A$26,0)))),IF(K66="","rate?",IF(E66="Format OK",K66,MAX(K66,INDEX(Rates!$L$5:$L$26,MATCH(H66,Rates!$A$5:$A$26,0)))))))</f>
        <v/>
      </c>
      <c r="N66" s="15">
        <f>IF(OR(H66="",NOT(ISNUMBER(M66))),0,IF(AND(LEFT(P66,5)="Below",L66=""),0,ROUND(J66*M66,0)))</f>
        <v/>
      </c>
      <c r="O66" s="15">
        <f>IF(H66="","",SUMIFS($J$5:$J$504,$C$5:$C$504,C66,$H$5:$H$504,H66,$B$5:$B$504,"&lt;="&amp;B66,$B$5:$B$504,"&gt;="&amp;Settings!$B$5))</f>
        <v/>
      </c>
      <c r="P66" s="9">
        <f>IF(H66="","",IFERROR(IF(AND(INDEX(Rates!$F$5:$F$26,MATCH(H66,Rates!$A$5:$A$26,0))=0,INDEX(Rates!$G$5:$G$26,MATCH(H66,Rates!$A$5:$A$26,0))=0),"Deduct (no threshold)",IF(OR(AND(INDEX(Rates!$F$5:$F$26,MATCH(H66,Rates!$A$5:$A$26,0))&gt;0,J66&gt;INDEX(Rates!$F$5:$F$26,MATCH(H66,Rates!$A$5:$A$26,0))),AND(INDEX(Rates!$G$5:$G$26,MATCH(H66,Rates!$A$5:$A$26,0))&gt;0,O66&gt;INDEX(Rates!$G$5:$G$26,MATCH(H66,Rates!$A$5:$A$26,0)))),"Deduct","Below threshold: check")),"?"))</f>
        <v/>
      </c>
      <c r="Q66" s="10" t="n"/>
      <c r="R66" s="16">
        <f>IF(OR(B66="",Q66=""),0,IF(Q66&gt;B66,((YEAR(Q66)-YEAR(B66))*12+MONTH(Q66)-MONTH(B66)+1),0))</f>
        <v/>
      </c>
      <c r="S66" s="15">
        <f>ROUND(N66*Settings!$B$8*R66,0)</f>
        <v/>
      </c>
      <c r="T66" s="17">
        <f>IF(B66="","",IF(MONTH(IF(Q66="",B66,Q66))=3,DATE(YEAR(IF(Q66="",B66,Q66)),4,30),DATE(YEAR(IF(Q66="",B66,Q66)),MONTH(IF(Q66="",B66,Q66))+1,7)))</f>
        <v/>
      </c>
      <c r="U66" s="10" t="n"/>
      <c r="V66" s="11" t="n"/>
      <c r="W66" s="16">
        <f>IF(OR(B66="",N66=0),0,IF(U66="",IF(Settings!$B$4&gt;T66,((YEAR(Settings!$B$4)-YEAR(IF(Q66="",B66,Q66)))*12+MONTH(Settings!$B$4)-MONTH(IF(Q66="",B66,Q66))+1),0),IF(U66&gt;T66,((YEAR(U66)-YEAR(IF(Q66="",B66,Q66)))*12+MONTH(U66)-MONTH(IF(Q66="",B66,Q66))+1),0)))</f>
        <v/>
      </c>
      <c r="X66" s="15">
        <f>ROUND(N66*Settings!$B$9*W66,0)</f>
        <v/>
      </c>
      <c r="Y66" s="15">
        <f>S66+X66</f>
        <v/>
      </c>
      <c r="Z66" s="18">
        <f>IF(B66="","",DATE(YEAR(IF(Q66="",B66,Q66)),MONTH(IF(Q66="",B66,Q66)),1))</f>
        <v/>
      </c>
      <c r="AA66" s="9">
        <f>IF(B66="","","Q"&amp;(INT(MOD(MONTH(IF(Q66="",B66,Q66))-4,12)/3)+1))</f>
        <v/>
      </c>
      <c r="AB66" s="9">
        <f>IF(H66="","",IFERROR(INDEX(Rates!$M$5:$M$26,MATCH(H66,Rates!$A$5:$A$26,0)),""))</f>
        <v/>
      </c>
    </row>
    <row r="67">
      <c r="A67" s="9">
        <f>IF(B67="","",ROW()-4)</f>
        <v/>
      </c>
      <c r="B67" s="10" t="n"/>
      <c r="C67" s="11" t="n"/>
      <c r="D67" s="11" t="n"/>
      <c r="E67" s="9">
        <f>IF(B67="","",IF(D67="","No PAN",IF(AND(LEN(D67)=10,ISERROR(VALUE(LEFT(D67,1))),ISERROR(VALUE(MID(D67,5,1))),ISNUMBER(VALUE(MID(D67,6,4))),ISERROR(VALUE(RIGHT(D67,1)))),"Format OK","Check PAN")))</f>
        <v/>
      </c>
      <c r="F67" s="11" t="n"/>
      <c r="G67" s="9">
        <f>IF(B67="","",IF(F67&lt;&gt;"",F67,IF(E67&lt;&gt;"Format OK","Others",IF(OR(MID(D67,4,1)="P",MID(D67,4,1)="H"),"Individual/HUF",IF(MID(D67,4,1)="C","Company","Others")))))</f>
        <v/>
      </c>
      <c r="H67" s="11" t="n"/>
      <c r="I67" s="9">
        <f>IF(H67="","",IFERROR(INDEX(IF(G67="Individual/HUF",Rates!$C$5:$C$26,IF(G67="Company",Rates!$D$5:$D$26,Rates!$E$5:$E$26)),MATCH(H67,Rates!$A$5:$A$26,0)),"?"))</f>
        <v/>
      </c>
      <c r="J67" s="12" t="n"/>
      <c r="K67" s="13">
        <f>IF(H67="","",IFERROR(INDEX(IF(G67="Individual/HUF",Rates!$I$5:$I$26,IF(G67="Company",Rates!$J$5:$J$26,Rates!$K$5:$K$26)),MATCH(H67,Rates!$A$5:$A$26,0)),""))</f>
        <v/>
      </c>
      <c r="L67" s="14" t="n"/>
      <c r="M67" s="13">
        <f>IF(H67="","",IF(L67&lt;&gt;"",IF(E67="Format OK",L67,MAX(L67,INDEX(Rates!$L$5:$L$26,MATCH(H67,Rates!$A$5:$A$26,0)))),IF(K67="","rate?",IF(E67="Format OK",K67,MAX(K67,INDEX(Rates!$L$5:$L$26,MATCH(H67,Rates!$A$5:$A$26,0)))))))</f>
        <v/>
      </c>
      <c r="N67" s="15">
        <f>IF(OR(H67="",NOT(ISNUMBER(M67))),0,IF(AND(LEFT(P67,5)="Below",L67=""),0,ROUND(J67*M67,0)))</f>
        <v/>
      </c>
      <c r="O67" s="15">
        <f>IF(H67="","",SUMIFS($J$5:$J$504,$C$5:$C$504,C67,$H$5:$H$504,H67,$B$5:$B$504,"&lt;="&amp;B67,$B$5:$B$504,"&gt;="&amp;Settings!$B$5))</f>
        <v/>
      </c>
      <c r="P67" s="9">
        <f>IF(H67="","",IFERROR(IF(AND(INDEX(Rates!$F$5:$F$26,MATCH(H67,Rates!$A$5:$A$26,0))=0,INDEX(Rates!$G$5:$G$26,MATCH(H67,Rates!$A$5:$A$26,0))=0),"Deduct (no threshold)",IF(OR(AND(INDEX(Rates!$F$5:$F$26,MATCH(H67,Rates!$A$5:$A$26,0))&gt;0,J67&gt;INDEX(Rates!$F$5:$F$26,MATCH(H67,Rates!$A$5:$A$26,0))),AND(INDEX(Rates!$G$5:$G$26,MATCH(H67,Rates!$A$5:$A$26,0))&gt;0,O67&gt;INDEX(Rates!$G$5:$G$26,MATCH(H67,Rates!$A$5:$A$26,0)))),"Deduct","Below threshold: check")),"?"))</f>
        <v/>
      </c>
      <c r="Q67" s="10" t="n"/>
      <c r="R67" s="16">
        <f>IF(OR(B67="",Q67=""),0,IF(Q67&gt;B67,((YEAR(Q67)-YEAR(B67))*12+MONTH(Q67)-MONTH(B67)+1),0))</f>
        <v/>
      </c>
      <c r="S67" s="15">
        <f>ROUND(N67*Settings!$B$8*R67,0)</f>
        <v/>
      </c>
      <c r="T67" s="17">
        <f>IF(B67="","",IF(MONTH(IF(Q67="",B67,Q67))=3,DATE(YEAR(IF(Q67="",B67,Q67)),4,30),DATE(YEAR(IF(Q67="",B67,Q67)),MONTH(IF(Q67="",B67,Q67))+1,7)))</f>
        <v/>
      </c>
      <c r="U67" s="10" t="n"/>
      <c r="V67" s="11" t="n"/>
      <c r="W67" s="16">
        <f>IF(OR(B67="",N67=0),0,IF(U67="",IF(Settings!$B$4&gt;T67,((YEAR(Settings!$B$4)-YEAR(IF(Q67="",B67,Q67)))*12+MONTH(Settings!$B$4)-MONTH(IF(Q67="",B67,Q67))+1),0),IF(U67&gt;T67,((YEAR(U67)-YEAR(IF(Q67="",B67,Q67)))*12+MONTH(U67)-MONTH(IF(Q67="",B67,Q67))+1),0)))</f>
        <v/>
      </c>
      <c r="X67" s="15">
        <f>ROUND(N67*Settings!$B$9*W67,0)</f>
        <v/>
      </c>
      <c r="Y67" s="15">
        <f>S67+X67</f>
        <v/>
      </c>
      <c r="Z67" s="18">
        <f>IF(B67="","",DATE(YEAR(IF(Q67="",B67,Q67)),MONTH(IF(Q67="",B67,Q67)),1))</f>
        <v/>
      </c>
      <c r="AA67" s="9">
        <f>IF(B67="","","Q"&amp;(INT(MOD(MONTH(IF(Q67="",B67,Q67))-4,12)/3)+1))</f>
        <v/>
      </c>
      <c r="AB67" s="9">
        <f>IF(H67="","",IFERROR(INDEX(Rates!$M$5:$M$26,MATCH(H67,Rates!$A$5:$A$26,0)),""))</f>
        <v/>
      </c>
    </row>
    <row r="68">
      <c r="A68" s="9">
        <f>IF(B68="","",ROW()-4)</f>
        <v/>
      </c>
      <c r="B68" s="10" t="n"/>
      <c r="C68" s="11" t="n"/>
      <c r="D68" s="11" t="n"/>
      <c r="E68" s="9">
        <f>IF(B68="","",IF(D68="","No PAN",IF(AND(LEN(D68)=10,ISERROR(VALUE(LEFT(D68,1))),ISERROR(VALUE(MID(D68,5,1))),ISNUMBER(VALUE(MID(D68,6,4))),ISERROR(VALUE(RIGHT(D68,1)))),"Format OK","Check PAN")))</f>
        <v/>
      </c>
      <c r="F68" s="11" t="n"/>
      <c r="G68" s="9">
        <f>IF(B68="","",IF(F68&lt;&gt;"",F68,IF(E68&lt;&gt;"Format OK","Others",IF(OR(MID(D68,4,1)="P",MID(D68,4,1)="H"),"Individual/HUF",IF(MID(D68,4,1)="C","Company","Others")))))</f>
        <v/>
      </c>
      <c r="H68" s="11" t="n"/>
      <c r="I68" s="9">
        <f>IF(H68="","",IFERROR(INDEX(IF(G68="Individual/HUF",Rates!$C$5:$C$26,IF(G68="Company",Rates!$D$5:$D$26,Rates!$E$5:$E$26)),MATCH(H68,Rates!$A$5:$A$26,0)),"?"))</f>
        <v/>
      </c>
      <c r="J68" s="12" t="n"/>
      <c r="K68" s="13">
        <f>IF(H68="","",IFERROR(INDEX(IF(G68="Individual/HUF",Rates!$I$5:$I$26,IF(G68="Company",Rates!$J$5:$J$26,Rates!$K$5:$K$26)),MATCH(H68,Rates!$A$5:$A$26,0)),""))</f>
        <v/>
      </c>
      <c r="L68" s="14" t="n"/>
      <c r="M68" s="13">
        <f>IF(H68="","",IF(L68&lt;&gt;"",IF(E68="Format OK",L68,MAX(L68,INDEX(Rates!$L$5:$L$26,MATCH(H68,Rates!$A$5:$A$26,0)))),IF(K68="","rate?",IF(E68="Format OK",K68,MAX(K68,INDEX(Rates!$L$5:$L$26,MATCH(H68,Rates!$A$5:$A$26,0)))))))</f>
        <v/>
      </c>
      <c r="N68" s="15">
        <f>IF(OR(H68="",NOT(ISNUMBER(M68))),0,IF(AND(LEFT(P68,5)="Below",L68=""),0,ROUND(J68*M68,0)))</f>
        <v/>
      </c>
      <c r="O68" s="15">
        <f>IF(H68="","",SUMIFS($J$5:$J$504,$C$5:$C$504,C68,$H$5:$H$504,H68,$B$5:$B$504,"&lt;="&amp;B68,$B$5:$B$504,"&gt;="&amp;Settings!$B$5))</f>
        <v/>
      </c>
      <c r="P68" s="9">
        <f>IF(H68="","",IFERROR(IF(AND(INDEX(Rates!$F$5:$F$26,MATCH(H68,Rates!$A$5:$A$26,0))=0,INDEX(Rates!$G$5:$G$26,MATCH(H68,Rates!$A$5:$A$26,0))=0),"Deduct (no threshold)",IF(OR(AND(INDEX(Rates!$F$5:$F$26,MATCH(H68,Rates!$A$5:$A$26,0))&gt;0,J68&gt;INDEX(Rates!$F$5:$F$26,MATCH(H68,Rates!$A$5:$A$26,0))),AND(INDEX(Rates!$G$5:$G$26,MATCH(H68,Rates!$A$5:$A$26,0))&gt;0,O68&gt;INDEX(Rates!$G$5:$G$26,MATCH(H68,Rates!$A$5:$A$26,0)))),"Deduct","Below threshold: check")),"?"))</f>
        <v/>
      </c>
      <c r="Q68" s="10" t="n"/>
      <c r="R68" s="16">
        <f>IF(OR(B68="",Q68=""),0,IF(Q68&gt;B68,((YEAR(Q68)-YEAR(B68))*12+MONTH(Q68)-MONTH(B68)+1),0))</f>
        <v/>
      </c>
      <c r="S68" s="15">
        <f>ROUND(N68*Settings!$B$8*R68,0)</f>
        <v/>
      </c>
      <c r="T68" s="17">
        <f>IF(B68="","",IF(MONTH(IF(Q68="",B68,Q68))=3,DATE(YEAR(IF(Q68="",B68,Q68)),4,30),DATE(YEAR(IF(Q68="",B68,Q68)),MONTH(IF(Q68="",B68,Q68))+1,7)))</f>
        <v/>
      </c>
      <c r="U68" s="10" t="n"/>
      <c r="V68" s="11" t="n"/>
      <c r="W68" s="16">
        <f>IF(OR(B68="",N68=0),0,IF(U68="",IF(Settings!$B$4&gt;T68,((YEAR(Settings!$B$4)-YEAR(IF(Q68="",B68,Q68)))*12+MONTH(Settings!$B$4)-MONTH(IF(Q68="",B68,Q68))+1),0),IF(U68&gt;T68,((YEAR(U68)-YEAR(IF(Q68="",B68,Q68)))*12+MONTH(U68)-MONTH(IF(Q68="",B68,Q68))+1),0)))</f>
        <v/>
      </c>
      <c r="X68" s="15">
        <f>ROUND(N68*Settings!$B$9*W68,0)</f>
        <v/>
      </c>
      <c r="Y68" s="15">
        <f>S68+X68</f>
        <v/>
      </c>
      <c r="Z68" s="18">
        <f>IF(B68="","",DATE(YEAR(IF(Q68="",B68,Q68)),MONTH(IF(Q68="",B68,Q68)),1))</f>
        <v/>
      </c>
      <c r="AA68" s="9">
        <f>IF(B68="","","Q"&amp;(INT(MOD(MONTH(IF(Q68="",B68,Q68))-4,12)/3)+1))</f>
        <v/>
      </c>
      <c r="AB68" s="9">
        <f>IF(H68="","",IFERROR(INDEX(Rates!$M$5:$M$26,MATCH(H68,Rates!$A$5:$A$26,0)),""))</f>
        <v/>
      </c>
    </row>
    <row r="69">
      <c r="A69" s="9">
        <f>IF(B69="","",ROW()-4)</f>
        <v/>
      </c>
      <c r="B69" s="10" t="n"/>
      <c r="C69" s="11" t="n"/>
      <c r="D69" s="11" t="n"/>
      <c r="E69" s="9">
        <f>IF(B69="","",IF(D69="","No PAN",IF(AND(LEN(D69)=10,ISERROR(VALUE(LEFT(D69,1))),ISERROR(VALUE(MID(D69,5,1))),ISNUMBER(VALUE(MID(D69,6,4))),ISERROR(VALUE(RIGHT(D69,1)))),"Format OK","Check PAN")))</f>
        <v/>
      </c>
      <c r="F69" s="11" t="n"/>
      <c r="G69" s="9">
        <f>IF(B69="","",IF(F69&lt;&gt;"",F69,IF(E69&lt;&gt;"Format OK","Others",IF(OR(MID(D69,4,1)="P",MID(D69,4,1)="H"),"Individual/HUF",IF(MID(D69,4,1)="C","Company","Others")))))</f>
        <v/>
      </c>
      <c r="H69" s="11" t="n"/>
      <c r="I69" s="9">
        <f>IF(H69="","",IFERROR(INDEX(IF(G69="Individual/HUF",Rates!$C$5:$C$26,IF(G69="Company",Rates!$D$5:$D$26,Rates!$E$5:$E$26)),MATCH(H69,Rates!$A$5:$A$26,0)),"?"))</f>
        <v/>
      </c>
      <c r="J69" s="12" t="n"/>
      <c r="K69" s="13">
        <f>IF(H69="","",IFERROR(INDEX(IF(G69="Individual/HUF",Rates!$I$5:$I$26,IF(G69="Company",Rates!$J$5:$J$26,Rates!$K$5:$K$26)),MATCH(H69,Rates!$A$5:$A$26,0)),""))</f>
        <v/>
      </c>
      <c r="L69" s="14" t="n"/>
      <c r="M69" s="13">
        <f>IF(H69="","",IF(L69&lt;&gt;"",IF(E69="Format OK",L69,MAX(L69,INDEX(Rates!$L$5:$L$26,MATCH(H69,Rates!$A$5:$A$26,0)))),IF(K69="","rate?",IF(E69="Format OK",K69,MAX(K69,INDEX(Rates!$L$5:$L$26,MATCH(H69,Rates!$A$5:$A$26,0)))))))</f>
        <v/>
      </c>
      <c r="N69" s="15">
        <f>IF(OR(H69="",NOT(ISNUMBER(M69))),0,IF(AND(LEFT(P69,5)="Below",L69=""),0,ROUND(J69*M69,0)))</f>
        <v/>
      </c>
      <c r="O69" s="15">
        <f>IF(H69="","",SUMIFS($J$5:$J$504,$C$5:$C$504,C69,$H$5:$H$504,H69,$B$5:$B$504,"&lt;="&amp;B69,$B$5:$B$504,"&gt;="&amp;Settings!$B$5))</f>
        <v/>
      </c>
      <c r="P69" s="9">
        <f>IF(H69="","",IFERROR(IF(AND(INDEX(Rates!$F$5:$F$26,MATCH(H69,Rates!$A$5:$A$26,0))=0,INDEX(Rates!$G$5:$G$26,MATCH(H69,Rates!$A$5:$A$26,0))=0),"Deduct (no threshold)",IF(OR(AND(INDEX(Rates!$F$5:$F$26,MATCH(H69,Rates!$A$5:$A$26,0))&gt;0,J69&gt;INDEX(Rates!$F$5:$F$26,MATCH(H69,Rates!$A$5:$A$26,0))),AND(INDEX(Rates!$G$5:$G$26,MATCH(H69,Rates!$A$5:$A$26,0))&gt;0,O69&gt;INDEX(Rates!$G$5:$G$26,MATCH(H69,Rates!$A$5:$A$26,0)))),"Deduct","Below threshold: check")),"?"))</f>
        <v/>
      </c>
      <c r="Q69" s="10" t="n"/>
      <c r="R69" s="16">
        <f>IF(OR(B69="",Q69=""),0,IF(Q69&gt;B69,((YEAR(Q69)-YEAR(B69))*12+MONTH(Q69)-MONTH(B69)+1),0))</f>
        <v/>
      </c>
      <c r="S69" s="15">
        <f>ROUND(N69*Settings!$B$8*R69,0)</f>
        <v/>
      </c>
      <c r="T69" s="17">
        <f>IF(B69="","",IF(MONTH(IF(Q69="",B69,Q69))=3,DATE(YEAR(IF(Q69="",B69,Q69)),4,30),DATE(YEAR(IF(Q69="",B69,Q69)),MONTH(IF(Q69="",B69,Q69))+1,7)))</f>
        <v/>
      </c>
      <c r="U69" s="10" t="n"/>
      <c r="V69" s="11" t="n"/>
      <c r="W69" s="16">
        <f>IF(OR(B69="",N69=0),0,IF(U69="",IF(Settings!$B$4&gt;T69,((YEAR(Settings!$B$4)-YEAR(IF(Q69="",B69,Q69)))*12+MONTH(Settings!$B$4)-MONTH(IF(Q69="",B69,Q69))+1),0),IF(U69&gt;T69,((YEAR(U69)-YEAR(IF(Q69="",B69,Q69)))*12+MONTH(U69)-MONTH(IF(Q69="",B69,Q69))+1),0)))</f>
        <v/>
      </c>
      <c r="X69" s="15">
        <f>ROUND(N69*Settings!$B$9*W69,0)</f>
        <v/>
      </c>
      <c r="Y69" s="15">
        <f>S69+X69</f>
        <v/>
      </c>
      <c r="Z69" s="18">
        <f>IF(B69="","",DATE(YEAR(IF(Q69="",B69,Q69)),MONTH(IF(Q69="",B69,Q69)),1))</f>
        <v/>
      </c>
      <c r="AA69" s="9">
        <f>IF(B69="","","Q"&amp;(INT(MOD(MONTH(IF(Q69="",B69,Q69))-4,12)/3)+1))</f>
        <v/>
      </c>
      <c r="AB69" s="9">
        <f>IF(H69="","",IFERROR(INDEX(Rates!$M$5:$M$26,MATCH(H69,Rates!$A$5:$A$26,0)),""))</f>
        <v/>
      </c>
    </row>
    <row r="70">
      <c r="A70" s="9">
        <f>IF(B70="","",ROW()-4)</f>
        <v/>
      </c>
      <c r="B70" s="10" t="n"/>
      <c r="C70" s="11" t="n"/>
      <c r="D70" s="11" t="n"/>
      <c r="E70" s="9">
        <f>IF(B70="","",IF(D70="","No PAN",IF(AND(LEN(D70)=10,ISERROR(VALUE(LEFT(D70,1))),ISERROR(VALUE(MID(D70,5,1))),ISNUMBER(VALUE(MID(D70,6,4))),ISERROR(VALUE(RIGHT(D70,1)))),"Format OK","Check PAN")))</f>
        <v/>
      </c>
      <c r="F70" s="11" t="n"/>
      <c r="G70" s="9">
        <f>IF(B70="","",IF(F70&lt;&gt;"",F70,IF(E70&lt;&gt;"Format OK","Others",IF(OR(MID(D70,4,1)="P",MID(D70,4,1)="H"),"Individual/HUF",IF(MID(D70,4,1)="C","Company","Others")))))</f>
        <v/>
      </c>
      <c r="H70" s="11" t="n"/>
      <c r="I70" s="9">
        <f>IF(H70="","",IFERROR(INDEX(IF(G70="Individual/HUF",Rates!$C$5:$C$26,IF(G70="Company",Rates!$D$5:$D$26,Rates!$E$5:$E$26)),MATCH(H70,Rates!$A$5:$A$26,0)),"?"))</f>
        <v/>
      </c>
      <c r="J70" s="12" t="n"/>
      <c r="K70" s="13">
        <f>IF(H70="","",IFERROR(INDEX(IF(G70="Individual/HUF",Rates!$I$5:$I$26,IF(G70="Company",Rates!$J$5:$J$26,Rates!$K$5:$K$26)),MATCH(H70,Rates!$A$5:$A$26,0)),""))</f>
        <v/>
      </c>
      <c r="L70" s="14" t="n"/>
      <c r="M70" s="13">
        <f>IF(H70="","",IF(L70&lt;&gt;"",IF(E70="Format OK",L70,MAX(L70,INDEX(Rates!$L$5:$L$26,MATCH(H70,Rates!$A$5:$A$26,0)))),IF(K70="","rate?",IF(E70="Format OK",K70,MAX(K70,INDEX(Rates!$L$5:$L$26,MATCH(H70,Rates!$A$5:$A$26,0)))))))</f>
        <v/>
      </c>
      <c r="N70" s="15">
        <f>IF(OR(H70="",NOT(ISNUMBER(M70))),0,IF(AND(LEFT(P70,5)="Below",L70=""),0,ROUND(J70*M70,0)))</f>
        <v/>
      </c>
      <c r="O70" s="15">
        <f>IF(H70="","",SUMIFS($J$5:$J$504,$C$5:$C$504,C70,$H$5:$H$504,H70,$B$5:$B$504,"&lt;="&amp;B70,$B$5:$B$504,"&gt;="&amp;Settings!$B$5))</f>
        <v/>
      </c>
      <c r="P70" s="9">
        <f>IF(H70="","",IFERROR(IF(AND(INDEX(Rates!$F$5:$F$26,MATCH(H70,Rates!$A$5:$A$26,0))=0,INDEX(Rates!$G$5:$G$26,MATCH(H70,Rates!$A$5:$A$26,0))=0),"Deduct (no threshold)",IF(OR(AND(INDEX(Rates!$F$5:$F$26,MATCH(H70,Rates!$A$5:$A$26,0))&gt;0,J70&gt;INDEX(Rates!$F$5:$F$26,MATCH(H70,Rates!$A$5:$A$26,0))),AND(INDEX(Rates!$G$5:$G$26,MATCH(H70,Rates!$A$5:$A$26,0))&gt;0,O70&gt;INDEX(Rates!$G$5:$G$26,MATCH(H70,Rates!$A$5:$A$26,0)))),"Deduct","Below threshold: check")),"?"))</f>
        <v/>
      </c>
      <c r="Q70" s="10" t="n"/>
      <c r="R70" s="16">
        <f>IF(OR(B70="",Q70=""),0,IF(Q70&gt;B70,((YEAR(Q70)-YEAR(B70))*12+MONTH(Q70)-MONTH(B70)+1),0))</f>
        <v/>
      </c>
      <c r="S70" s="15">
        <f>ROUND(N70*Settings!$B$8*R70,0)</f>
        <v/>
      </c>
      <c r="T70" s="17">
        <f>IF(B70="","",IF(MONTH(IF(Q70="",B70,Q70))=3,DATE(YEAR(IF(Q70="",B70,Q70)),4,30),DATE(YEAR(IF(Q70="",B70,Q70)),MONTH(IF(Q70="",B70,Q70))+1,7)))</f>
        <v/>
      </c>
      <c r="U70" s="10" t="n"/>
      <c r="V70" s="11" t="n"/>
      <c r="W70" s="16">
        <f>IF(OR(B70="",N70=0),0,IF(U70="",IF(Settings!$B$4&gt;T70,((YEAR(Settings!$B$4)-YEAR(IF(Q70="",B70,Q70)))*12+MONTH(Settings!$B$4)-MONTH(IF(Q70="",B70,Q70))+1),0),IF(U70&gt;T70,((YEAR(U70)-YEAR(IF(Q70="",B70,Q70)))*12+MONTH(U70)-MONTH(IF(Q70="",B70,Q70))+1),0)))</f>
        <v/>
      </c>
      <c r="X70" s="15">
        <f>ROUND(N70*Settings!$B$9*W70,0)</f>
        <v/>
      </c>
      <c r="Y70" s="15">
        <f>S70+X70</f>
        <v/>
      </c>
      <c r="Z70" s="18">
        <f>IF(B70="","",DATE(YEAR(IF(Q70="",B70,Q70)),MONTH(IF(Q70="",B70,Q70)),1))</f>
        <v/>
      </c>
      <c r="AA70" s="9">
        <f>IF(B70="","","Q"&amp;(INT(MOD(MONTH(IF(Q70="",B70,Q70))-4,12)/3)+1))</f>
        <v/>
      </c>
      <c r="AB70" s="9">
        <f>IF(H70="","",IFERROR(INDEX(Rates!$M$5:$M$26,MATCH(H70,Rates!$A$5:$A$26,0)),""))</f>
        <v/>
      </c>
    </row>
    <row r="71">
      <c r="A71" s="9">
        <f>IF(B71="","",ROW()-4)</f>
        <v/>
      </c>
      <c r="B71" s="10" t="n"/>
      <c r="C71" s="11" t="n"/>
      <c r="D71" s="11" t="n"/>
      <c r="E71" s="9">
        <f>IF(B71="","",IF(D71="","No PAN",IF(AND(LEN(D71)=10,ISERROR(VALUE(LEFT(D71,1))),ISERROR(VALUE(MID(D71,5,1))),ISNUMBER(VALUE(MID(D71,6,4))),ISERROR(VALUE(RIGHT(D71,1)))),"Format OK","Check PAN")))</f>
        <v/>
      </c>
      <c r="F71" s="11" t="n"/>
      <c r="G71" s="9">
        <f>IF(B71="","",IF(F71&lt;&gt;"",F71,IF(E71&lt;&gt;"Format OK","Others",IF(OR(MID(D71,4,1)="P",MID(D71,4,1)="H"),"Individual/HUF",IF(MID(D71,4,1)="C","Company","Others")))))</f>
        <v/>
      </c>
      <c r="H71" s="11" t="n"/>
      <c r="I71" s="9">
        <f>IF(H71="","",IFERROR(INDEX(IF(G71="Individual/HUF",Rates!$C$5:$C$26,IF(G71="Company",Rates!$D$5:$D$26,Rates!$E$5:$E$26)),MATCH(H71,Rates!$A$5:$A$26,0)),"?"))</f>
        <v/>
      </c>
      <c r="J71" s="12" t="n"/>
      <c r="K71" s="13">
        <f>IF(H71="","",IFERROR(INDEX(IF(G71="Individual/HUF",Rates!$I$5:$I$26,IF(G71="Company",Rates!$J$5:$J$26,Rates!$K$5:$K$26)),MATCH(H71,Rates!$A$5:$A$26,0)),""))</f>
        <v/>
      </c>
      <c r="L71" s="14" t="n"/>
      <c r="M71" s="13">
        <f>IF(H71="","",IF(L71&lt;&gt;"",IF(E71="Format OK",L71,MAX(L71,INDEX(Rates!$L$5:$L$26,MATCH(H71,Rates!$A$5:$A$26,0)))),IF(K71="","rate?",IF(E71="Format OK",K71,MAX(K71,INDEX(Rates!$L$5:$L$26,MATCH(H71,Rates!$A$5:$A$26,0)))))))</f>
        <v/>
      </c>
      <c r="N71" s="15">
        <f>IF(OR(H71="",NOT(ISNUMBER(M71))),0,IF(AND(LEFT(P71,5)="Below",L71=""),0,ROUND(J71*M71,0)))</f>
        <v/>
      </c>
      <c r="O71" s="15">
        <f>IF(H71="","",SUMIFS($J$5:$J$504,$C$5:$C$504,C71,$H$5:$H$504,H71,$B$5:$B$504,"&lt;="&amp;B71,$B$5:$B$504,"&gt;="&amp;Settings!$B$5))</f>
        <v/>
      </c>
      <c r="P71" s="9">
        <f>IF(H71="","",IFERROR(IF(AND(INDEX(Rates!$F$5:$F$26,MATCH(H71,Rates!$A$5:$A$26,0))=0,INDEX(Rates!$G$5:$G$26,MATCH(H71,Rates!$A$5:$A$26,0))=0),"Deduct (no threshold)",IF(OR(AND(INDEX(Rates!$F$5:$F$26,MATCH(H71,Rates!$A$5:$A$26,0))&gt;0,J71&gt;INDEX(Rates!$F$5:$F$26,MATCH(H71,Rates!$A$5:$A$26,0))),AND(INDEX(Rates!$G$5:$G$26,MATCH(H71,Rates!$A$5:$A$26,0))&gt;0,O71&gt;INDEX(Rates!$G$5:$G$26,MATCH(H71,Rates!$A$5:$A$26,0)))),"Deduct","Below threshold: check")),"?"))</f>
        <v/>
      </c>
      <c r="Q71" s="10" t="n"/>
      <c r="R71" s="16">
        <f>IF(OR(B71="",Q71=""),0,IF(Q71&gt;B71,((YEAR(Q71)-YEAR(B71))*12+MONTH(Q71)-MONTH(B71)+1),0))</f>
        <v/>
      </c>
      <c r="S71" s="15">
        <f>ROUND(N71*Settings!$B$8*R71,0)</f>
        <v/>
      </c>
      <c r="T71" s="17">
        <f>IF(B71="","",IF(MONTH(IF(Q71="",B71,Q71))=3,DATE(YEAR(IF(Q71="",B71,Q71)),4,30),DATE(YEAR(IF(Q71="",B71,Q71)),MONTH(IF(Q71="",B71,Q71))+1,7)))</f>
        <v/>
      </c>
      <c r="U71" s="10" t="n"/>
      <c r="V71" s="11" t="n"/>
      <c r="W71" s="16">
        <f>IF(OR(B71="",N71=0),0,IF(U71="",IF(Settings!$B$4&gt;T71,((YEAR(Settings!$B$4)-YEAR(IF(Q71="",B71,Q71)))*12+MONTH(Settings!$B$4)-MONTH(IF(Q71="",B71,Q71))+1),0),IF(U71&gt;T71,((YEAR(U71)-YEAR(IF(Q71="",B71,Q71)))*12+MONTH(U71)-MONTH(IF(Q71="",B71,Q71))+1),0)))</f>
        <v/>
      </c>
      <c r="X71" s="15">
        <f>ROUND(N71*Settings!$B$9*W71,0)</f>
        <v/>
      </c>
      <c r="Y71" s="15">
        <f>S71+X71</f>
        <v/>
      </c>
      <c r="Z71" s="18">
        <f>IF(B71="","",DATE(YEAR(IF(Q71="",B71,Q71)),MONTH(IF(Q71="",B71,Q71)),1))</f>
        <v/>
      </c>
      <c r="AA71" s="9">
        <f>IF(B71="","","Q"&amp;(INT(MOD(MONTH(IF(Q71="",B71,Q71))-4,12)/3)+1))</f>
        <v/>
      </c>
      <c r="AB71" s="9">
        <f>IF(H71="","",IFERROR(INDEX(Rates!$M$5:$M$26,MATCH(H71,Rates!$A$5:$A$26,0)),""))</f>
        <v/>
      </c>
    </row>
    <row r="72">
      <c r="A72" s="9">
        <f>IF(B72="","",ROW()-4)</f>
        <v/>
      </c>
      <c r="B72" s="10" t="n"/>
      <c r="C72" s="11" t="n"/>
      <c r="D72" s="11" t="n"/>
      <c r="E72" s="9">
        <f>IF(B72="","",IF(D72="","No PAN",IF(AND(LEN(D72)=10,ISERROR(VALUE(LEFT(D72,1))),ISERROR(VALUE(MID(D72,5,1))),ISNUMBER(VALUE(MID(D72,6,4))),ISERROR(VALUE(RIGHT(D72,1)))),"Format OK","Check PAN")))</f>
        <v/>
      </c>
      <c r="F72" s="11" t="n"/>
      <c r="G72" s="9">
        <f>IF(B72="","",IF(F72&lt;&gt;"",F72,IF(E72&lt;&gt;"Format OK","Others",IF(OR(MID(D72,4,1)="P",MID(D72,4,1)="H"),"Individual/HUF",IF(MID(D72,4,1)="C","Company","Others")))))</f>
        <v/>
      </c>
      <c r="H72" s="11" t="n"/>
      <c r="I72" s="9">
        <f>IF(H72="","",IFERROR(INDEX(IF(G72="Individual/HUF",Rates!$C$5:$C$26,IF(G72="Company",Rates!$D$5:$D$26,Rates!$E$5:$E$26)),MATCH(H72,Rates!$A$5:$A$26,0)),"?"))</f>
        <v/>
      </c>
      <c r="J72" s="12" t="n"/>
      <c r="K72" s="13">
        <f>IF(H72="","",IFERROR(INDEX(IF(G72="Individual/HUF",Rates!$I$5:$I$26,IF(G72="Company",Rates!$J$5:$J$26,Rates!$K$5:$K$26)),MATCH(H72,Rates!$A$5:$A$26,0)),""))</f>
        <v/>
      </c>
      <c r="L72" s="14" t="n"/>
      <c r="M72" s="13">
        <f>IF(H72="","",IF(L72&lt;&gt;"",IF(E72="Format OK",L72,MAX(L72,INDEX(Rates!$L$5:$L$26,MATCH(H72,Rates!$A$5:$A$26,0)))),IF(K72="","rate?",IF(E72="Format OK",K72,MAX(K72,INDEX(Rates!$L$5:$L$26,MATCH(H72,Rates!$A$5:$A$26,0)))))))</f>
        <v/>
      </c>
      <c r="N72" s="15">
        <f>IF(OR(H72="",NOT(ISNUMBER(M72))),0,IF(AND(LEFT(P72,5)="Below",L72=""),0,ROUND(J72*M72,0)))</f>
        <v/>
      </c>
      <c r="O72" s="15">
        <f>IF(H72="","",SUMIFS($J$5:$J$504,$C$5:$C$504,C72,$H$5:$H$504,H72,$B$5:$B$504,"&lt;="&amp;B72,$B$5:$B$504,"&gt;="&amp;Settings!$B$5))</f>
        <v/>
      </c>
      <c r="P72" s="9">
        <f>IF(H72="","",IFERROR(IF(AND(INDEX(Rates!$F$5:$F$26,MATCH(H72,Rates!$A$5:$A$26,0))=0,INDEX(Rates!$G$5:$G$26,MATCH(H72,Rates!$A$5:$A$26,0))=0),"Deduct (no threshold)",IF(OR(AND(INDEX(Rates!$F$5:$F$26,MATCH(H72,Rates!$A$5:$A$26,0))&gt;0,J72&gt;INDEX(Rates!$F$5:$F$26,MATCH(H72,Rates!$A$5:$A$26,0))),AND(INDEX(Rates!$G$5:$G$26,MATCH(H72,Rates!$A$5:$A$26,0))&gt;0,O72&gt;INDEX(Rates!$G$5:$G$26,MATCH(H72,Rates!$A$5:$A$26,0)))),"Deduct","Below threshold: check")),"?"))</f>
        <v/>
      </c>
      <c r="Q72" s="10" t="n"/>
      <c r="R72" s="16">
        <f>IF(OR(B72="",Q72=""),0,IF(Q72&gt;B72,((YEAR(Q72)-YEAR(B72))*12+MONTH(Q72)-MONTH(B72)+1),0))</f>
        <v/>
      </c>
      <c r="S72" s="15">
        <f>ROUND(N72*Settings!$B$8*R72,0)</f>
        <v/>
      </c>
      <c r="T72" s="17">
        <f>IF(B72="","",IF(MONTH(IF(Q72="",B72,Q72))=3,DATE(YEAR(IF(Q72="",B72,Q72)),4,30),DATE(YEAR(IF(Q72="",B72,Q72)),MONTH(IF(Q72="",B72,Q72))+1,7)))</f>
        <v/>
      </c>
      <c r="U72" s="10" t="n"/>
      <c r="V72" s="11" t="n"/>
      <c r="W72" s="16">
        <f>IF(OR(B72="",N72=0),0,IF(U72="",IF(Settings!$B$4&gt;T72,((YEAR(Settings!$B$4)-YEAR(IF(Q72="",B72,Q72)))*12+MONTH(Settings!$B$4)-MONTH(IF(Q72="",B72,Q72))+1),0),IF(U72&gt;T72,((YEAR(U72)-YEAR(IF(Q72="",B72,Q72)))*12+MONTH(U72)-MONTH(IF(Q72="",B72,Q72))+1),0)))</f>
        <v/>
      </c>
      <c r="X72" s="15">
        <f>ROUND(N72*Settings!$B$9*W72,0)</f>
        <v/>
      </c>
      <c r="Y72" s="15">
        <f>S72+X72</f>
        <v/>
      </c>
      <c r="Z72" s="18">
        <f>IF(B72="","",DATE(YEAR(IF(Q72="",B72,Q72)),MONTH(IF(Q72="",B72,Q72)),1))</f>
        <v/>
      </c>
      <c r="AA72" s="9">
        <f>IF(B72="","","Q"&amp;(INT(MOD(MONTH(IF(Q72="",B72,Q72))-4,12)/3)+1))</f>
        <v/>
      </c>
      <c r="AB72" s="9">
        <f>IF(H72="","",IFERROR(INDEX(Rates!$M$5:$M$26,MATCH(H72,Rates!$A$5:$A$26,0)),""))</f>
        <v/>
      </c>
    </row>
    <row r="73">
      <c r="A73" s="9">
        <f>IF(B73="","",ROW()-4)</f>
        <v/>
      </c>
      <c r="B73" s="10" t="n"/>
      <c r="C73" s="11" t="n"/>
      <c r="D73" s="11" t="n"/>
      <c r="E73" s="9">
        <f>IF(B73="","",IF(D73="","No PAN",IF(AND(LEN(D73)=10,ISERROR(VALUE(LEFT(D73,1))),ISERROR(VALUE(MID(D73,5,1))),ISNUMBER(VALUE(MID(D73,6,4))),ISERROR(VALUE(RIGHT(D73,1)))),"Format OK","Check PAN")))</f>
        <v/>
      </c>
      <c r="F73" s="11" t="n"/>
      <c r="G73" s="9">
        <f>IF(B73="","",IF(F73&lt;&gt;"",F73,IF(E73&lt;&gt;"Format OK","Others",IF(OR(MID(D73,4,1)="P",MID(D73,4,1)="H"),"Individual/HUF",IF(MID(D73,4,1)="C","Company","Others")))))</f>
        <v/>
      </c>
      <c r="H73" s="11" t="n"/>
      <c r="I73" s="9">
        <f>IF(H73="","",IFERROR(INDEX(IF(G73="Individual/HUF",Rates!$C$5:$C$26,IF(G73="Company",Rates!$D$5:$D$26,Rates!$E$5:$E$26)),MATCH(H73,Rates!$A$5:$A$26,0)),"?"))</f>
        <v/>
      </c>
      <c r="J73" s="12" t="n"/>
      <c r="K73" s="13">
        <f>IF(H73="","",IFERROR(INDEX(IF(G73="Individual/HUF",Rates!$I$5:$I$26,IF(G73="Company",Rates!$J$5:$J$26,Rates!$K$5:$K$26)),MATCH(H73,Rates!$A$5:$A$26,0)),""))</f>
        <v/>
      </c>
      <c r="L73" s="14" t="n"/>
      <c r="M73" s="13">
        <f>IF(H73="","",IF(L73&lt;&gt;"",IF(E73="Format OK",L73,MAX(L73,INDEX(Rates!$L$5:$L$26,MATCH(H73,Rates!$A$5:$A$26,0)))),IF(K73="","rate?",IF(E73="Format OK",K73,MAX(K73,INDEX(Rates!$L$5:$L$26,MATCH(H73,Rates!$A$5:$A$26,0)))))))</f>
        <v/>
      </c>
      <c r="N73" s="15">
        <f>IF(OR(H73="",NOT(ISNUMBER(M73))),0,IF(AND(LEFT(P73,5)="Below",L73=""),0,ROUND(J73*M73,0)))</f>
        <v/>
      </c>
      <c r="O73" s="15">
        <f>IF(H73="","",SUMIFS($J$5:$J$504,$C$5:$C$504,C73,$H$5:$H$504,H73,$B$5:$B$504,"&lt;="&amp;B73,$B$5:$B$504,"&gt;="&amp;Settings!$B$5))</f>
        <v/>
      </c>
      <c r="P73" s="9">
        <f>IF(H73="","",IFERROR(IF(AND(INDEX(Rates!$F$5:$F$26,MATCH(H73,Rates!$A$5:$A$26,0))=0,INDEX(Rates!$G$5:$G$26,MATCH(H73,Rates!$A$5:$A$26,0))=0),"Deduct (no threshold)",IF(OR(AND(INDEX(Rates!$F$5:$F$26,MATCH(H73,Rates!$A$5:$A$26,0))&gt;0,J73&gt;INDEX(Rates!$F$5:$F$26,MATCH(H73,Rates!$A$5:$A$26,0))),AND(INDEX(Rates!$G$5:$G$26,MATCH(H73,Rates!$A$5:$A$26,0))&gt;0,O73&gt;INDEX(Rates!$G$5:$G$26,MATCH(H73,Rates!$A$5:$A$26,0)))),"Deduct","Below threshold: check")),"?"))</f>
        <v/>
      </c>
      <c r="Q73" s="10" t="n"/>
      <c r="R73" s="16">
        <f>IF(OR(B73="",Q73=""),0,IF(Q73&gt;B73,((YEAR(Q73)-YEAR(B73))*12+MONTH(Q73)-MONTH(B73)+1),0))</f>
        <v/>
      </c>
      <c r="S73" s="15">
        <f>ROUND(N73*Settings!$B$8*R73,0)</f>
        <v/>
      </c>
      <c r="T73" s="17">
        <f>IF(B73="","",IF(MONTH(IF(Q73="",B73,Q73))=3,DATE(YEAR(IF(Q73="",B73,Q73)),4,30),DATE(YEAR(IF(Q73="",B73,Q73)),MONTH(IF(Q73="",B73,Q73))+1,7)))</f>
        <v/>
      </c>
      <c r="U73" s="10" t="n"/>
      <c r="V73" s="11" t="n"/>
      <c r="W73" s="16">
        <f>IF(OR(B73="",N73=0),0,IF(U73="",IF(Settings!$B$4&gt;T73,((YEAR(Settings!$B$4)-YEAR(IF(Q73="",B73,Q73)))*12+MONTH(Settings!$B$4)-MONTH(IF(Q73="",B73,Q73))+1),0),IF(U73&gt;T73,((YEAR(U73)-YEAR(IF(Q73="",B73,Q73)))*12+MONTH(U73)-MONTH(IF(Q73="",B73,Q73))+1),0)))</f>
        <v/>
      </c>
      <c r="X73" s="15">
        <f>ROUND(N73*Settings!$B$9*W73,0)</f>
        <v/>
      </c>
      <c r="Y73" s="15">
        <f>S73+X73</f>
        <v/>
      </c>
      <c r="Z73" s="18">
        <f>IF(B73="","",DATE(YEAR(IF(Q73="",B73,Q73)),MONTH(IF(Q73="",B73,Q73)),1))</f>
        <v/>
      </c>
      <c r="AA73" s="9">
        <f>IF(B73="","","Q"&amp;(INT(MOD(MONTH(IF(Q73="",B73,Q73))-4,12)/3)+1))</f>
        <v/>
      </c>
      <c r="AB73" s="9">
        <f>IF(H73="","",IFERROR(INDEX(Rates!$M$5:$M$26,MATCH(H73,Rates!$A$5:$A$26,0)),""))</f>
        <v/>
      </c>
    </row>
    <row r="74">
      <c r="A74" s="9">
        <f>IF(B74="","",ROW()-4)</f>
        <v/>
      </c>
      <c r="B74" s="10" t="n"/>
      <c r="C74" s="11" t="n"/>
      <c r="D74" s="11" t="n"/>
      <c r="E74" s="9">
        <f>IF(B74="","",IF(D74="","No PAN",IF(AND(LEN(D74)=10,ISERROR(VALUE(LEFT(D74,1))),ISERROR(VALUE(MID(D74,5,1))),ISNUMBER(VALUE(MID(D74,6,4))),ISERROR(VALUE(RIGHT(D74,1)))),"Format OK","Check PAN")))</f>
        <v/>
      </c>
      <c r="F74" s="11" t="n"/>
      <c r="G74" s="9">
        <f>IF(B74="","",IF(F74&lt;&gt;"",F74,IF(E74&lt;&gt;"Format OK","Others",IF(OR(MID(D74,4,1)="P",MID(D74,4,1)="H"),"Individual/HUF",IF(MID(D74,4,1)="C","Company","Others")))))</f>
        <v/>
      </c>
      <c r="H74" s="11" t="n"/>
      <c r="I74" s="9">
        <f>IF(H74="","",IFERROR(INDEX(IF(G74="Individual/HUF",Rates!$C$5:$C$26,IF(G74="Company",Rates!$D$5:$D$26,Rates!$E$5:$E$26)),MATCH(H74,Rates!$A$5:$A$26,0)),"?"))</f>
        <v/>
      </c>
      <c r="J74" s="12" t="n"/>
      <c r="K74" s="13">
        <f>IF(H74="","",IFERROR(INDEX(IF(G74="Individual/HUF",Rates!$I$5:$I$26,IF(G74="Company",Rates!$J$5:$J$26,Rates!$K$5:$K$26)),MATCH(H74,Rates!$A$5:$A$26,0)),""))</f>
        <v/>
      </c>
      <c r="L74" s="14" t="n"/>
      <c r="M74" s="13">
        <f>IF(H74="","",IF(L74&lt;&gt;"",IF(E74="Format OK",L74,MAX(L74,INDEX(Rates!$L$5:$L$26,MATCH(H74,Rates!$A$5:$A$26,0)))),IF(K74="","rate?",IF(E74="Format OK",K74,MAX(K74,INDEX(Rates!$L$5:$L$26,MATCH(H74,Rates!$A$5:$A$26,0)))))))</f>
        <v/>
      </c>
      <c r="N74" s="15">
        <f>IF(OR(H74="",NOT(ISNUMBER(M74))),0,IF(AND(LEFT(P74,5)="Below",L74=""),0,ROUND(J74*M74,0)))</f>
        <v/>
      </c>
      <c r="O74" s="15">
        <f>IF(H74="","",SUMIFS($J$5:$J$504,$C$5:$C$504,C74,$H$5:$H$504,H74,$B$5:$B$504,"&lt;="&amp;B74,$B$5:$B$504,"&gt;="&amp;Settings!$B$5))</f>
        <v/>
      </c>
      <c r="P74" s="9">
        <f>IF(H74="","",IFERROR(IF(AND(INDEX(Rates!$F$5:$F$26,MATCH(H74,Rates!$A$5:$A$26,0))=0,INDEX(Rates!$G$5:$G$26,MATCH(H74,Rates!$A$5:$A$26,0))=0),"Deduct (no threshold)",IF(OR(AND(INDEX(Rates!$F$5:$F$26,MATCH(H74,Rates!$A$5:$A$26,0))&gt;0,J74&gt;INDEX(Rates!$F$5:$F$26,MATCH(H74,Rates!$A$5:$A$26,0))),AND(INDEX(Rates!$G$5:$G$26,MATCH(H74,Rates!$A$5:$A$26,0))&gt;0,O74&gt;INDEX(Rates!$G$5:$G$26,MATCH(H74,Rates!$A$5:$A$26,0)))),"Deduct","Below threshold: check")),"?"))</f>
        <v/>
      </c>
      <c r="Q74" s="10" t="n"/>
      <c r="R74" s="16">
        <f>IF(OR(B74="",Q74=""),0,IF(Q74&gt;B74,((YEAR(Q74)-YEAR(B74))*12+MONTH(Q74)-MONTH(B74)+1),0))</f>
        <v/>
      </c>
      <c r="S74" s="15">
        <f>ROUND(N74*Settings!$B$8*R74,0)</f>
        <v/>
      </c>
      <c r="T74" s="17">
        <f>IF(B74="","",IF(MONTH(IF(Q74="",B74,Q74))=3,DATE(YEAR(IF(Q74="",B74,Q74)),4,30),DATE(YEAR(IF(Q74="",B74,Q74)),MONTH(IF(Q74="",B74,Q74))+1,7)))</f>
        <v/>
      </c>
      <c r="U74" s="10" t="n"/>
      <c r="V74" s="11" t="n"/>
      <c r="W74" s="16">
        <f>IF(OR(B74="",N74=0),0,IF(U74="",IF(Settings!$B$4&gt;T74,((YEAR(Settings!$B$4)-YEAR(IF(Q74="",B74,Q74)))*12+MONTH(Settings!$B$4)-MONTH(IF(Q74="",B74,Q74))+1),0),IF(U74&gt;T74,((YEAR(U74)-YEAR(IF(Q74="",B74,Q74)))*12+MONTH(U74)-MONTH(IF(Q74="",B74,Q74))+1),0)))</f>
        <v/>
      </c>
      <c r="X74" s="15">
        <f>ROUND(N74*Settings!$B$9*W74,0)</f>
        <v/>
      </c>
      <c r="Y74" s="15">
        <f>S74+X74</f>
        <v/>
      </c>
      <c r="Z74" s="18">
        <f>IF(B74="","",DATE(YEAR(IF(Q74="",B74,Q74)),MONTH(IF(Q74="",B74,Q74)),1))</f>
        <v/>
      </c>
      <c r="AA74" s="9">
        <f>IF(B74="","","Q"&amp;(INT(MOD(MONTH(IF(Q74="",B74,Q74))-4,12)/3)+1))</f>
        <v/>
      </c>
      <c r="AB74" s="9">
        <f>IF(H74="","",IFERROR(INDEX(Rates!$M$5:$M$26,MATCH(H74,Rates!$A$5:$A$26,0)),""))</f>
        <v/>
      </c>
    </row>
    <row r="75">
      <c r="A75" s="9">
        <f>IF(B75="","",ROW()-4)</f>
        <v/>
      </c>
      <c r="B75" s="10" t="n"/>
      <c r="C75" s="11" t="n"/>
      <c r="D75" s="11" t="n"/>
      <c r="E75" s="9">
        <f>IF(B75="","",IF(D75="","No PAN",IF(AND(LEN(D75)=10,ISERROR(VALUE(LEFT(D75,1))),ISERROR(VALUE(MID(D75,5,1))),ISNUMBER(VALUE(MID(D75,6,4))),ISERROR(VALUE(RIGHT(D75,1)))),"Format OK","Check PAN")))</f>
        <v/>
      </c>
      <c r="F75" s="11" t="n"/>
      <c r="G75" s="9">
        <f>IF(B75="","",IF(F75&lt;&gt;"",F75,IF(E75&lt;&gt;"Format OK","Others",IF(OR(MID(D75,4,1)="P",MID(D75,4,1)="H"),"Individual/HUF",IF(MID(D75,4,1)="C","Company","Others")))))</f>
        <v/>
      </c>
      <c r="H75" s="11" t="n"/>
      <c r="I75" s="9">
        <f>IF(H75="","",IFERROR(INDEX(IF(G75="Individual/HUF",Rates!$C$5:$C$26,IF(G75="Company",Rates!$D$5:$D$26,Rates!$E$5:$E$26)),MATCH(H75,Rates!$A$5:$A$26,0)),"?"))</f>
        <v/>
      </c>
      <c r="J75" s="12" t="n"/>
      <c r="K75" s="13">
        <f>IF(H75="","",IFERROR(INDEX(IF(G75="Individual/HUF",Rates!$I$5:$I$26,IF(G75="Company",Rates!$J$5:$J$26,Rates!$K$5:$K$26)),MATCH(H75,Rates!$A$5:$A$26,0)),""))</f>
        <v/>
      </c>
      <c r="L75" s="14" t="n"/>
      <c r="M75" s="13">
        <f>IF(H75="","",IF(L75&lt;&gt;"",IF(E75="Format OK",L75,MAX(L75,INDEX(Rates!$L$5:$L$26,MATCH(H75,Rates!$A$5:$A$26,0)))),IF(K75="","rate?",IF(E75="Format OK",K75,MAX(K75,INDEX(Rates!$L$5:$L$26,MATCH(H75,Rates!$A$5:$A$26,0)))))))</f>
        <v/>
      </c>
      <c r="N75" s="15">
        <f>IF(OR(H75="",NOT(ISNUMBER(M75))),0,IF(AND(LEFT(P75,5)="Below",L75=""),0,ROUND(J75*M75,0)))</f>
        <v/>
      </c>
      <c r="O75" s="15">
        <f>IF(H75="","",SUMIFS($J$5:$J$504,$C$5:$C$504,C75,$H$5:$H$504,H75,$B$5:$B$504,"&lt;="&amp;B75,$B$5:$B$504,"&gt;="&amp;Settings!$B$5))</f>
        <v/>
      </c>
      <c r="P75" s="9">
        <f>IF(H75="","",IFERROR(IF(AND(INDEX(Rates!$F$5:$F$26,MATCH(H75,Rates!$A$5:$A$26,0))=0,INDEX(Rates!$G$5:$G$26,MATCH(H75,Rates!$A$5:$A$26,0))=0),"Deduct (no threshold)",IF(OR(AND(INDEX(Rates!$F$5:$F$26,MATCH(H75,Rates!$A$5:$A$26,0))&gt;0,J75&gt;INDEX(Rates!$F$5:$F$26,MATCH(H75,Rates!$A$5:$A$26,0))),AND(INDEX(Rates!$G$5:$G$26,MATCH(H75,Rates!$A$5:$A$26,0))&gt;0,O75&gt;INDEX(Rates!$G$5:$G$26,MATCH(H75,Rates!$A$5:$A$26,0)))),"Deduct","Below threshold: check")),"?"))</f>
        <v/>
      </c>
      <c r="Q75" s="10" t="n"/>
      <c r="R75" s="16">
        <f>IF(OR(B75="",Q75=""),0,IF(Q75&gt;B75,((YEAR(Q75)-YEAR(B75))*12+MONTH(Q75)-MONTH(B75)+1),0))</f>
        <v/>
      </c>
      <c r="S75" s="15">
        <f>ROUND(N75*Settings!$B$8*R75,0)</f>
        <v/>
      </c>
      <c r="T75" s="17">
        <f>IF(B75="","",IF(MONTH(IF(Q75="",B75,Q75))=3,DATE(YEAR(IF(Q75="",B75,Q75)),4,30),DATE(YEAR(IF(Q75="",B75,Q75)),MONTH(IF(Q75="",B75,Q75))+1,7)))</f>
        <v/>
      </c>
      <c r="U75" s="10" t="n"/>
      <c r="V75" s="11" t="n"/>
      <c r="W75" s="16">
        <f>IF(OR(B75="",N75=0),0,IF(U75="",IF(Settings!$B$4&gt;T75,((YEAR(Settings!$B$4)-YEAR(IF(Q75="",B75,Q75)))*12+MONTH(Settings!$B$4)-MONTH(IF(Q75="",B75,Q75))+1),0),IF(U75&gt;T75,((YEAR(U75)-YEAR(IF(Q75="",B75,Q75)))*12+MONTH(U75)-MONTH(IF(Q75="",B75,Q75))+1),0)))</f>
        <v/>
      </c>
      <c r="X75" s="15">
        <f>ROUND(N75*Settings!$B$9*W75,0)</f>
        <v/>
      </c>
      <c r="Y75" s="15">
        <f>S75+X75</f>
        <v/>
      </c>
      <c r="Z75" s="18">
        <f>IF(B75="","",DATE(YEAR(IF(Q75="",B75,Q75)),MONTH(IF(Q75="",B75,Q75)),1))</f>
        <v/>
      </c>
      <c r="AA75" s="9">
        <f>IF(B75="","","Q"&amp;(INT(MOD(MONTH(IF(Q75="",B75,Q75))-4,12)/3)+1))</f>
        <v/>
      </c>
      <c r="AB75" s="9">
        <f>IF(H75="","",IFERROR(INDEX(Rates!$M$5:$M$26,MATCH(H75,Rates!$A$5:$A$26,0)),""))</f>
        <v/>
      </c>
    </row>
    <row r="76">
      <c r="A76" s="9">
        <f>IF(B76="","",ROW()-4)</f>
        <v/>
      </c>
      <c r="B76" s="10" t="n"/>
      <c r="C76" s="11" t="n"/>
      <c r="D76" s="11" t="n"/>
      <c r="E76" s="9">
        <f>IF(B76="","",IF(D76="","No PAN",IF(AND(LEN(D76)=10,ISERROR(VALUE(LEFT(D76,1))),ISERROR(VALUE(MID(D76,5,1))),ISNUMBER(VALUE(MID(D76,6,4))),ISERROR(VALUE(RIGHT(D76,1)))),"Format OK","Check PAN")))</f>
        <v/>
      </c>
      <c r="F76" s="11" t="n"/>
      <c r="G76" s="9">
        <f>IF(B76="","",IF(F76&lt;&gt;"",F76,IF(E76&lt;&gt;"Format OK","Others",IF(OR(MID(D76,4,1)="P",MID(D76,4,1)="H"),"Individual/HUF",IF(MID(D76,4,1)="C","Company","Others")))))</f>
        <v/>
      </c>
      <c r="H76" s="11" t="n"/>
      <c r="I76" s="9">
        <f>IF(H76="","",IFERROR(INDEX(IF(G76="Individual/HUF",Rates!$C$5:$C$26,IF(G76="Company",Rates!$D$5:$D$26,Rates!$E$5:$E$26)),MATCH(H76,Rates!$A$5:$A$26,0)),"?"))</f>
        <v/>
      </c>
      <c r="J76" s="12" t="n"/>
      <c r="K76" s="13">
        <f>IF(H76="","",IFERROR(INDEX(IF(G76="Individual/HUF",Rates!$I$5:$I$26,IF(G76="Company",Rates!$J$5:$J$26,Rates!$K$5:$K$26)),MATCH(H76,Rates!$A$5:$A$26,0)),""))</f>
        <v/>
      </c>
      <c r="L76" s="14" t="n"/>
      <c r="M76" s="13">
        <f>IF(H76="","",IF(L76&lt;&gt;"",IF(E76="Format OK",L76,MAX(L76,INDEX(Rates!$L$5:$L$26,MATCH(H76,Rates!$A$5:$A$26,0)))),IF(K76="","rate?",IF(E76="Format OK",K76,MAX(K76,INDEX(Rates!$L$5:$L$26,MATCH(H76,Rates!$A$5:$A$26,0)))))))</f>
        <v/>
      </c>
      <c r="N76" s="15">
        <f>IF(OR(H76="",NOT(ISNUMBER(M76))),0,IF(AND(LEFT(P76,5)="Below",L76=""),0,ROUND(J76*M76,0)))</f>
        <v/>
      </c>
      <c r="O76" s="15">
        <f>IF(H76="","",SUMIFS($J$5:$J$504,$C$5:$C$504,C76,$H$5:$H$504,H76,$B$5:$B$504,"&lt;="&amp;B76,$B$5:$B$504,"&gt;="&amp;Settings!$B$5))</f>
        <v/>
      </c>
      <c r="P76" s="9">
        <f>IF(H76="","",IFERROR(IF(AND(INDEX(Rates!$F$5:$F$26,MATCH(H76,Rates!$A$5:$A$26,0))=0,INDEX(Rates!$G$5:$G$26,MATCH(H76,Rates!$A$5:$A$26,0))=0),"Deduct (no threshold)",IF(OR(AND(INDEX(Rates!$F$5:$F$26,MATCH(H76,Rates!$A$5:$A$26,0))&gt;0,J76&gt;INDEX(Rates!$F$5:$F$26,MATCH(H76,Rates!$A$5:$A$26,0))),AND(INDEX(Rates!$G$5:$G$26,MATCH(H76,Rates!$A$5:$A$26,0))&gt;0,O76&gt;INDEX(Rates!$G$5:$G$26,MATCH(H76,Rates!$A$5:$A$26,0)))),"Deduct","Below threshold: check")),"?"))</f>
        <v/>
      </c>
      <c r="Q76" s="10" t="n"/>
      <c r="R76" s="16">
        <f>IF(OR(B76="",Q76=""),0,IF(Q76&gt;B76,((YEAR(Q76)-YEAR(B76))*12+MONTH(Q76)-MONTH(B76)+1),0))</f>
        <v/>
      </c>
      <c r="S76" s="15">
        <f>ROUND(N76*Settings!$B$8*R76,0)</f>
        <v/>
      </c>
      <c r="T76" s="17">
        <f>IF(B76="","",IF(MONTH(IF(Q76="",B76,Q76))=3,DATE(YEAR(IF(Q76="",B76,Q76)),4,30),DATE(YEAR(IF(Q76="",B76,Q76)),MONTH(IF(Q76="",B76,Q76))+1,7)))</f>
        <v/>
      </c>
      <c r="U76" s="10" t="n"/>
      <c r="V76" s="11" t="n"/>
      <c r="W76" s="16">
        <f>IF(OR(B76="",N76=0),0,IF(U76="",IF(Settings!$B$4&gt;T76,((YEAR(Settings!$B$4)-YEAR(IF(Q76="",B76,Q76)))*12+MONTH(Settings!$B$4)-MONTH(IF(Q76="",B76,Q76))+1),0),IF(U76&gt;T76,((YEAR(U76)-YEAR(IF(Q76="",B76,Q76)))*12+MONTH(U76)-MONTH(IF(Q76="",B76,Q76))+1),0)))</f>
        <v/>
      </c>
      <c r="X76" s="15">
        <f>ROUND(N76*Settings!$B$9*W76,0)</f>
        <v/>
      </c>
      <c r="Y76" s="15">
        <f>S76+X76</f>
        <v/>
      </c>
      <c r="Z76" s="18">
        <f>IF(B76="","",DATE(YEAR(IF(Q76="",B76,Q76)),MONTH(IF(Q76="",B76,Q76)),1))</f>
        <v/>
      </c>
      <c r="AA76" s="9">
        <f>IF(B76="","","Q"&amp;(INT(MOD(MONTH(IF(Q76="",B76,Q76))-4,12)/3)+1))</f>
        <v/>
      </c>
      <c r="AB76" s="9">
        <f>IF(H76="","",IFERROR(INDEX(Rates!$M$5:$M$26,MATCH(H76,Rates!$A$5:$A$26,0)),""))</f>
        <v/>
      </c>
    </row>
    <row r="77">
      <c r="A77" s="9">
        <f>IF(B77="","",ROW()-4)</f>
        <v/>
      </c>
      <c r="B77" s="10" t="n"/>
      <c r="C77" s="11" t="n"/>
      <c r="D77" s="11" t="n"/>
      <c r="E77" s="9">
        <f>IF(B77="","",IF(D77="","No PAN",IF(AND(LEN(D77)=10,ISERROR(VALUE(LEFT(D77,1))),ISERROR(VALUE(MID(D77,5,1))),ISNUMBER(VALUE(MID(D77,6,4))),ISERROR(VALUE(RIGHT(D77,1)))),"Format OK","Check PAN")))</f>
        <v/>
      </c>
      <c r="F77" s="11" t="n"/>
      <c r="G77" s="9">
        <f>IF(B77="","",IF(F77&lt;&gt;"",F77,IF(E77&lt;&gt;"Format OK","Others",IF(OR(MID(D77,4,1)="P",MID(D77,4,1)="H"),"Individual/HUF",IF(MID(D77,4,1)="C","Company","Others")))))</f>
        <v/>
      </c>
      <c r="H77" s="11" t="n"/>
      <c r="I77" s="9">
        <f>IF(H77="","",IFERROR(INDEX(IF(G77="Individual/HUF",Rates!$C$5:$C$26,IF(G77="Company",Rates!$D$5:$D$26,Rates!$E$5:$E$26)),MATCH(H77,Rates!$A$5:$A$26,0)),"?"))</f>
        <v/>
      </c>
      <c r="J77" s="12" t="n"/>
      <c r="K77" s="13">
        <f>IF(H77="","",IFERROR(INDEX(IF(G77="Individual/HUF",Rates!$I$5:$I$26,IF(G77="Company",Rates!$J$5:$J$26,Rates!$K$5:$K$26)),MATCH(H77,Rates!$A$5:$A$26,0)),""))</f>
        <v/>
      </c>
      <c r="L77" s="14" t="n"/>
      <c r="M77" s="13">
        <f>IF(H77="","",IF(L77&lt;&gt;"",IF(E77="Format OK",L77,MAX(L77,INDEX(Rates!$L$5:$L$26,MATCH(H77,Rates!$A$5:$A$26,0)))),IF(K77="","rate?",IF(E77="Format OK",K77,MAX(K77,INDEX(Rates!$L$5:$L$26,MATCH(H77,Rates!$A$5:$A$26,0)))))))</f>
        <v/>
      </c>
      <c r="N77" s="15">
        <f>IF(OR(H77="",NOT(ISNUMBER(M77))),0,IF(AND(LEFT(P77,5)="Below",L77=""),0,ROUND(J77*M77,0)))</f>
        <v/>
      </c>
      <c r="O77" s="15">
        <f>IF(H77="","",SUMIFS($J$5:$J$504,$C$5:$C$504,C77,$H$5:$H$504,H77,$B$5:$B$504,"&lt;="&amp;B77,$B$5:$B$504,"&gt;="&amp;Settings!$B$5))</f>
        <v/>
      </c>
      <c r="P77" s="9">
        <f>IF(H77="","",IFERROR(IF(AND(INDEX(Rates!$F$5:$F$26,MATCH(H77,Rates!$A$5:$A$26,0))=0,INDEX(Rates!$G$5:$G$26,MATCH(H77,Rates!$A$5:$A$26,0))=0),"Deduct (no threshold)",IF(OR(AND(INDEX(Rates!$F$5:$F$26,MATCH(H77,Rates!$A$5:$A$26,0))&gt;0,J77&gt;INDEX(Rates!$F$5:$F$26,MATCH(H77,Rates!$A$5:$A$26,0))),AND(INDEX(Rates!$G$5:$G$26,MATCH(H77,Rates!$A$5:$A$26,0))&gt;0,O77&gt;INDEX(Rates!$G$5:$G$26,MATCH(H77,Rates!$A$5:$A$26,0)))),"Deduct","Below threshold: check")),"?"))</f>
        <v/>
      </c>
      <c r="Q77" s="10" t="n"/>
      <c r="R77" s="16">
        <f>IF(OR(B77="",Q77=""),0,IF(Q77&gt;B77,((YEAR(Q77)-YEAR(B77))*12+MONTH(Q77)-MONTH(B77)+1),0))</f>
        <v/>
      </c>
      <c r="S77" s="15">
        <f>ROUND(N77*Settings!$B$8*R77,0)</f>
        <v/>
      </c>
      <c r="T77" s="17">
        <f>IF(B77="","",IF(MONTH(IF(Q77="",B77,Q77))=3,DATE(YEAR(IF(Q77="",B77,Q77)),4,30),DATE(YEAR(IF(Q77="",B77,Q77)),MONTH(IF(Q77="",B77,Q77))+1,7)))</f>
        <v/>
      </c>
      <c r="U77" s="10" t="n"/>
      <c r="V77" s="11" t="n"/>
      <c r="W77" s="16">
        <f>IF(OR(B77="",N77=0),0,IF(U77="",IF(Settings!$B$4&gt;T77,((YEAR(Settings!$B$4)-YEAR(IF(Q77="",B77,Q77)))*12+MONTH(Settings!$B$4)-MONTH(IF(Q77="",B77,Q77))+1),0),IF(U77&gt;T77,((YEAR(U77)-YEAR(IF(Q77="",B77,Q77)))*12+MONTH(U77)-MONTH(IF(Q77="",B77,Q77))+1),0)))</f>
        <v/>
      </c>
      <c r="X77" s="15">
        <f>ROUND(N77*Settings!$B$9*W77,0)</f>
        <v/>
      </c>
      <c r="Y77" s="15">
        <f>S77+X77</f>
        <v/>
      </c>
      <c r="Z77" s="18">
        <f>IF(B77="","",DATE(YEAR(IF(Q77="",B77,Q77)),MONTH(IF(Q77="",B77,Q77)),1))</f>
        <v/>
      </c>
      <c r="AA77" s="9">
        <f>IF(B77="","","Q"&amp;(INT(MOD(MONTH(IF(Q77="",B77,Q77))-4,12)/3)+1))</f>
        <v/>
      </c>
      <c r="AB77" s="9">
        <f>IF(H77="","",IFERROR(INDEX(Rates!$M$5:$M$26,MATCH(H77,Rates!$A$5:$A$26,0)),""))</f>
        <v/>
      </c>
    </row>
    <row r="78">
      <c r="A78" s="9">
        <f>IF(B78="","",ROW()-4)</f>
        <v/>
      </c>
      <c r="B78" s="10" t="n"/>
      <c r="C78" s="11" t="n"/>
      <c r="D78" s="11" t="n"/>
      <c r="E78" s="9">
        <f>IF(B78="","",IF(D78="","No PAN",IF(AND(LEN(D78)=10,ISERROR(VALUE(LEFT(D78,1))),ISERROR(VALUE(MID(D78,5,1))),ISNUMBER(VALUE(MID(D78,6,4))),ISERROR(VALUE(RIGHT(D78,1)))),"Format OK","Check PAN")))</f>
        <v/>
      </c>
      <c r="F78" s="11" t="n"/>
      <c r="G78" s="9">
        <f>IF(B78="","",IF(F78&lt;&gt;"",F78,IF(E78&lt;&gt;"Format OK","Others",IF(OR(MID(D78,4,1)="P",MID(D78,4,1)="H"),"Individual/HUF",IF(MID(D78,4,1)="C","Company","Others")))))</f>
        <v/>
      </c>
      <c r="H78" s="11" t="n"/>
      <c r="I78" s="9">
        <f>IF(H78="","",IFERROR(INDEX(IF(G78="Individual/HUF",Rates!$C$5:$C$26,IF(G78="Company",Rates!$D$5:$D$26,Rates!$E$5:$E$26)),MATCH(H78,Rates!$A$5:$A$26,0)),"?"))</f>
        <v/>
      </c>
      <c r="J78" s="12" t="n"/>
      <c r="K78" s="13">
        <f>IF(H78="","",IFERROR(INDEX(IF(G78="Individual/HUF",Rates!$I$5:$I$26,IF(G78="Company",Rates!$J$5:$J$26,Rates!$K$5:$K$26)),MATCH(H78,Rates!$A$5:$A$26,0)),""))</f>
        <v/>
      </c>
      <c r="L78" s="14" t="n"/>
      <c r="M78" s="13">
        <f>IF(H78="","",IF(L78&lt;&gt;"",IF(E78="Format OK",L78,MAX(L78,INDEX(Rates!$L$5:$L$26,MATCH(H78,Rates!$A$5:$A$26,0)))),IF(K78="","rate?",IF(E78="Format OK",K78,MAX(K78,INDEX(Rates!$L$5:$L$26,MATCH(H78,Rates!$A$5:$A$26,0)))))))</f>
        <v/>
      </c>
      <c r="N78" s="15">
        <f>IF(OR(H78="",NOT(ISNUMBER(M78))),0,IF(AND(LEFT(P78,5)="Below",L78=""),0,ROUND(J78*M78,0)))</f>
        <v/>
      </c>
      <c r="O78" s="15">
        <f>IF(H78="","",SUMIFS($J$5:$J$504,$C$5:$C$504,C78,$H$5:$H$504,H78,$B$5:$B$504,"&lt;="&amp;B78,$B$5:$B$504,"&gt;="&amp;Settings!$B$5))</f>
        <v/>
      </c>
      <c r="P78" s="9">
        <f>IF(H78="","",IFERROR(IF(AND(INDEX(Rates!$F$5:$F$26,MATCH(H78,Rates!$A$5:$A$26,0))=0,INDEX(Rates!$G$5:$G$26,MATCH(H78,Rates!$A$5:$A$26,0))=0),"Deduct (no threshold)",IF(OR(AND(INDEX(Rates!$F$5:$F$26,MATCH(H78,Rates!$A$5:$A$26,0))&gt;0,J78&gt;INDEX(Rates!$F$5:$F$26,MATCH(H78,Rates!$A$5:$A$26,0))),AND(INDEX(Rates!$G$5:$G$26,MATCH(H78,Rates!$A$5:$A$26,0))&gt;0,O78&gt;INDEX(Rates!$G$5:$G$26,MATCH(H78,Rates!$A$5:$A$26,0)))),"Deduct","Below threshold: check")),"?"))</f>
        <v/>
      </c>
      <c r="Q78" s="10" t="n"/>
      <c r="R78" s="16">
        <f>IF(OR(B78="",Q78=""),0,IF(Q78&gt;B78,((YEAR(Q78)-YEAR(B78))*12+MONTH(Q78)-MONTH(B78)+1),0))</f>
        <v/>
      </c>
      <c r="S78" s="15">
        <f>ROUND(N78*Settings!$B$8*R78,0)</f>
        <v/>
      </c>
      <c r="T78" s="17">
        <f>IF(B78="","",IF(MONTH(IF(Q78="",B78,Q78))=3,DATE(YEAR(IF(Q78="",B78,Q78)),4,30),DATE(YEAR(IF(Q78="",B78,Q78)),MONTH(IF(Q78="",B78,Q78))+1,7)))</f>
        <v/>
      </c>
      <c r="U78" s="10" t="n"/>
      <c r="V78" s="11" t="n"/>
      <c r="W78" s="16">
        <f>IF(OR(B78="",N78=0),0,IF(U78="",IF(Settings!$B$4&gt;T78,((YEAR(Settings!$B$4)-YEAR(IF(Q78="",B78,Q78)))*12+MONTH(Settings!$B$4)-MONTH(IF(Q78="",B78,Q78))+1),0),IF(U78&gt;T78,((YEAR(U78)-YEAR(IF(Q78="",B78,Q78)))*12+MONTH(U78)-MONTH(IF(Q78="",B78,Q78))+1),0)))</f>
        <v/>
      </c>
      <c r="X78" s="15">
        <f>ROUND(N78*Settings!$B$9*W78,0)</f>
        <v/>
      </c>
      <c r="Y78" s="15">
        <f>S78+X78</f>
        <v/>
      </c>
      <c r="Z78" s="18">
        <f>IF(B78="","",DATE(YEAR(IF(Q78="",B78,Q78)),MONTH(IF(Q78="",B78,Q78)),1))</f>
        <v/>
      </c>
      <c r="AA78" s="9">
        <f>IF(B78="","","Q"&amp;(INT(MOD(MONTH(IF(Q78="",B78,Q78))-4,12)/3)+1))</f>
        <v/>
      </c>
      <c r="AB78" s="9">
        <f>IF(H78="","",IFERROR(INDEX(Rates!$M$5:$M$26,MATCH(H78,Rates!$A$5:$A$26,0)),""))</f>
        <v/>
      </c>
    </row>
    <row r="79">
      <c r="A79" s="9">
        <f>IF(B79="","",ROW()-4)</f>
        <v/>
      </c>
      <c r="B79" s="10" t="n"/>
      <c r="C79" s="11" t="n"/>
      <c r="D79" s="11" t="n"/>
      <c r="E79" s="9">
        <f>IF(B79="","",IF(D79="","No PAN",IF(AND(LEN(D79)=10,ISERROR(VALUE(LEFT(D79,1))),ISERROR(VALUE(MID(D79,5,1))),ISNUMBER(VALUE(MID(D79,6,4))),ISERROR(VALUE(RIGHT(D79,1)))),"Format OK","Check PAN")))</f>
        <v/>
      </c>
      <c r="F79" s="11" t="n"/>
      <c r="G79" s="9">
        <f>IF(B79="","",IF(F79&lt;&gt;"",F79,IF(E79&lt;&gt;"Format OK","Others",IF(OR(MID(D79,4,1)="P",MID(D79,4,1)="H"),"Individual/HUF",IF(MID(D79,4,1)="C","Company","Others")))))</f>
        <v/>
      </c>
      <c r="H79" s="11" t="n"/>
      <c r="I79" s="9">
        <f>IF(H79="","",IFERROR(INDEX(IF(G79="Individual/HUF",Rates!$C$5:$C$26,IF(G79="Company",Rates!$D$5:$D$26,Rates!$E$5:$E$26)),MATCH(H79,Rates!$A$5:$A$26,0)),"?"))</f>
        <v/>
      </c>
      <c r="J79" s="12" t="n"/>
      <c r="K79" s="13">
        <f>IF(H79="","",IFERROR(INDEX(IF(G79="Individual/HUF",Rates!$I$5:$I$26,IF(G79="Company",Rates!$J$5:$J$26,Rates!$K$5:$K$26)),MATCH(H79,Rates!$A$5:$A$26,0)),""))</f>
        <v/>
      </c>
      <c r="L79" s="14" t="n"/>
      <c r="M79" s="13">
        <f>IF(H79="","",IF(L79&lt;&gt;"",IF(E79="Format OK",L79,MAX(L79,INDEX(Rates!$L$5:$L$26,MATCH(H79,Rates!$A$5:$A$26,0)))),IF(K79="","rate?",IF(E79="Format OK",K79,MAX(K79,INDEX(Rates!$L$5:$L$26,MATCH(H79,Rates!$A$5:$A$26,0)))))))</f>
        <v/>
      </c>
      <c r="N79" s="15">
        <f>IF(OR(H79="",NOT(ISNUMBER(M79))),0,IF(AND(LEFT(P79,5)="Below",L79=""),0,ROUND(J79*M79,0)))</f>
        <v/>
      </c>
      <c r="O79" s="15">
        <f>IF(H79="","",SUMIFS($J$5:$J$504,$C$5:$C$504,C79,$H$5:$H$504,H79,$B$5:$B$504,"&lt;="&amp;B79,$B$5:$B$504,"&gt;="&amp;Settings!$B$5))</f>
        <v/>
      </c>
      <c r="P79" s="9">
        <f>IF(H79="","",IFERROR(IF(AND(INDEX(Rates!$F$5:$F$26,MATCH(H79,Rates!$A$5:$A$26,0))=0,INDEX(Rates!$G$5:$G$26,MATCH(H79,Rates!$A$5:$A$26,0))=0),"Deduct (no threshold)",IF(OR(AND(INDEX(Rates!$F$5:$F$26,MATCH(H79,Rates!$A$5:$A$26,0))&gt;0,J79&gt;INDEX(Rates!$F$5:$F$26,MATCH(H79,Rates!$A$5:$A$26,0))),AND(INDEX(Rates!$G$5:$G$26,MATCH(H79,Rates!$A$5:$A$26,0))&gt;0,O79&gt;INDEX(Rates!$G$5:$G$26,MATCH(H79,Rates!$A$5:$A$26,0)))),"Deduct","Below threshold: check")),"?"))</f>
        <v/>
      </c>
      <c r="Q79" s="10" t="n"/>
      <c r="R79" s="16">
        <f>IF(OR(B79="",Q79=""),0,IF(Q79&gt;B79,((YEAR(Q79)-YEAR(B79))*12+MONTH(Q79)-MONTH(B79)+1),0))</f>
        <v/>
      </c>
      <c r="S79" s="15">
        <f>ROUND(N79*Settings!$B$8*R79,0)</f>
        <v/>
      </c>
      <c r="T79" s="17">
        <f>IF(B79="","",IF(MONTH(IF(Q79="",B79,Q79))=3,DATE(YEAR(IF(Q79="",B79,Q79)),4,30),DATE(YEAR(IF(Q79="",B79,Q79)),MONTH(IF(Q79="",B79,Q79))+1,7)))</f>
        <v/>
      </c>
      <c r="U79" s="10" t="n"/>
      <c r="V79" s="11" t="n"/>
      <c r="W79" s="16">
        <f>IF(OR(B79="",N79=0),0,IF(U79="",IF(Settings!$B$4&gt;T79,((YEAR(Settings!$B$4)-YEAR(IF(Q79="",B79,Q79)))*12+MONTH(Settings!$B$4)-MONTH(IF(Q79="",B79,Q79))+1),0),IF(U79&gt;T79,((YEAR(U79)-YEAR(IF(Q79="",B79,Q79)))*12+MONTH(U79)-MONTH(IF(Q79="",B79,Q79))+1),0)))</f>
        <v/>
      </c>
      <c r="X79" s="15">
        <f>ROUND(N79*Settings!$B$9*W79,0)</f>
        <v/>
      </c>
      <c r="Y79" s="15">
        <f>S79+X79</f>
        <v/>
      </c>
      <c r="Z79" s="18">
        <f>IF(B79="","",DATE(YEAR(IF(Q79="",B79,Q79)),MONTH(IF(Q79="",B79,Q79)),1))</f>
        <v/>
      </c>
      <c r="AA79" s="9">
        <f>IF(B79="","","Q"&amp;(INT(MOD(MONTH(IF(Q79="",B79,Q79))-4,12)/3)+1))</f>
        <v/>
      </c>
      <c r="AB79" s="9">
        <f>IF(H79="","",IFERROR(INDEX(Rates!$M$5:$M$26,MATCH(H79,Rates!$A$5:$A$26,0)),""))</f>
        <v/>
      </c>
    </row>
    <row r="80">
      <c r="A80" s="9">
        <f>IF(B80="","",ROW()-4)</f>
        <v/>
      </c>
      <c r="B80" s="10" t="n"/>
      <c r="C80" s="11" t="n"/>
      <c r="D80" s="11" t="n"/>
      <c r="E80" s="9">
        <f>IF(B80="","",IF(D80="","No PAN",IF(AND(LEN(D80)=10,ISERROR(VALUE(LEFT(D80,1))),ISERROR(VALUE(MID(D80,5,1))),ISNUMBER(VALUE(MID(D80,6,4))),ISERROR(VALUE(RIGHT(D80,1)))),"Format OK","Check PAN")))</f>
        <v/>
      </c>
      <c r="F80" s="11" t="n"/>
      <c r="G80" s="9">
        <f>IF(B80="","",IF(F80&lt;&gt;"",F80,IF(E80&lt;&gt;"Format OK","Others",IF(OR(MID(D80,4,1)="P",MID(D80,4,1)="H"),"Individual/HUF",IF(MID(D80,4,1)="C","Company","Others")))))</f>
        <v/>
      </c>
      <c r="H80" s="11" t="n"/>
      <c r="I80" s="9">
        <f>IF(H80="","",IFERROR(INDEX(IF(G80="Individual/HUF",Rates!$C$5:$C$26,IF(G80="Company",Rates!$D$5:$D$26,Rates!$E$5:$E$26)),MATCH(H80,Rates!$A$5:$A$26,0)),"?"))</f>
        <v/>
      </c>
      <c r="J80" s="12" t="n"/>
      <c r="K80" s="13">
        <f>IF(H80="","",IFERROR(INDEX(IF(G80="Individual/HUF",Rates!$I$5:$I$26,IF(G80="Company",Rates!$J$5:$J$26,Rates!$K$5:$K$26)),MATCH(H80,Rates!$A$5:$A$26,0)),""))</f>
        <v/>
      </c>
      <c r="L80" s="14" t="n"/>
      <c r="M80" s="13">
        <f>IF(H80="","",IF(L80&lt;&gt;"",IF(E80="Format OK",L80,MAX(L80,INDEX(Rates!$L$5:$L$26,MATCH(H80,Rates!$A$5:$A$26,0)))),IF(K80="","rate?",IF(E80="Format OK",K80,MAX(K80,INDEX(Rates!$L$5:$L$26,MATCH(H80,Rates!$A$5:$A$26,0)))))))</f>
        <v/>
      </c>
      <c r="N80" s="15">
        <f>IF(OR(H80="",NOT(ISNUMBER(M80))),0,IF(AND(LEFT(P80,5)="Below",L80=""),0,ROUND(J80*M80,0)))</f>
        <v/>
      </c>
      <c r="O80" s="15">
        <f>IF(H80="","",SUMIFS($J$5:$J$504,$C$5:$C$504,C80,$H$5:$H$504,H80,$B$5:$B$504,"&lt;="&amp;B80,$B$5:$B$504,"&gt;="&amp;Settings!$B$5))</f>
        <v/>
      </c>
      <c r="P80" s="9">
        <f>IF(H80="","",IFERROR(IF(AND(INDEX(Rates!$F$5:$F$26,MATCH(H80,Rates!$A$5:$A$26,0))=0,INDEX(Rates!$G$5:$G$26,MATCH(H80,Rates!$A$5:$A$26,0))=0),"Deduct (no threshold)",IF(OR(AND(INDEX(Rates!$F$5:$F$26,MATCH(H80,Rates!$A$5:$A$26,0))&gt;0,J80&gt;INDEX(Rates!$F$5:$F$26,MATCH(H80,Rates!$A$5:$A$26,0))),AND(INDEX(Rates!$G$5:$G$26,MATCH(H80,Rates!$A$5:$A$26,0))&gt;0,O80&gt;INDEX(Rates!$G$5:$G$26,MATCH(H80,Rates!$A$5:$A$26,0)))),"Deduct","Below threshold: check")),"?"))</f>
        <v/>
      </c>
      <c r="Q80" s="10" t="n"/>
      <c r="R80" s="16">
        <f>IF(OR(B80="",Q80=""),0,IF(Q80&gt;B80,((YEAR(Q80)-YEAR(B80))*12+MONTH(Q80)-MONTH(B80)+1),0))</f>
        <v/>
      </c>
      <c r="S80" s="15">
        <f>ROUND(N80*Settings!$B$8*R80,0)</f>
        <v/>
      </c>
      <c r="T80" s="17">
        <f>IF(B80="","",IF(MONTH(IF(Q80="",B80,Q80))=3,DATE(YEAR(IF(Q80="",B80,Q80)),4,30),DATE(YEAR(IF(Q80="",B80,Q80)),MONTH(IF(Q80="",B80,Q80))+1,7)))</f>
        <v/>
      </c>
      <c r="U80" s="10" t="n"/>
      <c r="V80" s="11" t="n"/>
      <c r="W80" s="16">
        <f>IF(OR(B80="",N80=0),0,IF(U80="",IF(Settings!$B$4&gt;T80,((YEAR(Settings!$B$4)-YEAR(IF(Q80="",B80,Q80)))*12+MONTH(Settings!$B$4)-MONTH(IF(Q80="",B80,Q80))+1),0),IF(U80&gt;T80,((YEAR(U80)-YEAR(IF(Q80="",B80,Q80)))*12+MONTH(U80)-MONTH(IF(Q80="",B80,Q80))+1),0)))</f>
        <v/>
      </c>
      <c r="X80" s="15">
        <f>ROUND(N80*Settings!$B$9*W80,0)</f>
        <v/>
      </c>
      <c r="Y80" s="15">
        <f>S80+X80</f>
        <v/>
      </c>
      <c r="Z80" s="18">
        <f>IF(B80="","",DATE(YEAR(IF(Q80="",B80,Q80)),MONTH(IF(Q80="",B80,Q80)),1))</f>
        <v/>
      </c>
      <c r="AA80" s="9">
        <f>IF(B80="","","Q"&amp;(INT(MOD(MONTH(IF(Q80="",B80,Q80))-4,12)/3)+1))</f>
        <v/>
      </c>
      <c r="AB80" s="9">
        <f>IF(H80="","",IFERROR(INDEX(Rates!$M$5:$M$26,MATCH(H80,Rates!$A$5:$A$26,0)),""))</f>
        <v/>
      </c>
    </row>
    <row r="81">
      <c r="A81" s="9">
        <f>IF(B81="","",ROW()-4)</f>
        <v/>
      </c>
      <c r="B81" s="10" t="n"/>
      <c r="C81" s="11" t="n"/>
      <c r="D81" s="11" t="n"/>
      <c r="E81" s="9">
        <f>IF(B81="","",IF(D81="","No PAN",IF(AND(LEN(D81)=10,ISERROR(VALUE(LEFT(D81,1))),ISERROR(VALUE(MID(D81,5,1))),ISNUMBER(VALUE(MID(D81,6,4))),ISERROR(VALUE(RIGHT(D81,1)))),"Format OK","Check PAN")))</f>
        <v/>
      </c>
      <c r="F81" s="11" t="n"/>
      <c r="G81" s="9">
        <f>IF(B81="","",IF(F81&lt;&gt;"",F81,IF(E81&lt;&gt;"Format OK","Others",IF(OR(MID(D81,4,1)="P",MID(D81,4,1)="H"),"Individual/HUF",IF(MID(D81,4,1)="C","Company","Others")))))</f>
        <v/>
      </c>
      <c r="H81" s="11" t="n"/>
      <c r="I81" s="9">
        <f>IF(H81="","",IFERROR(INDEX(IF(G81="Individual/HUF",Rates!$C$5:$C$26,IF(G81="Company",Rates!$D$5:$D$26,Rates!$E$5:$E$26)),MATCH(H81,Rates!$A$5:$A$26,0)),"?"))</f>
        <v/>
      </c>
      <c r="J81" s="12" t="n"/>
      <c r="K81" s="13">
        <f>IF(H81="","",IFERROR(INDEX(IF(G81="Individual/HUF",Rates!$I$5:$I$26,IF(G81="Company",Rates!$J$5:$J$26,Rates!$K$5:$K$26)),MATCH(H81,Rates!$A$5:$A$26,0)),""))</f>
        <v/>
      </c>
      <c r="L81" s="14" t="n"/>
      <c r="M81" s="13">
        <f>IF(H81="","",IF(L81&lt;&gt;"",IF(E81="Format OK",L81,MAX(L81,INDEX(Rates!$L$5:$L$26,MATCH(H81,Rates!$A$5:$A$26,0)))),IF(K81="","rate?",IF(E81="Format OK",K81,MAX(K81,INDEX(Rates!$L$5:$L$26,MATCH(H81,Rates!$A$5:$A$26,0)))))))</f>
        <v/>
      </c>
      <c r="N81" s="15">
        <f>IF(OR(H81="",NOT(ISNUMBER(M81))),0,IF(AND(LEFT(P81,5)="Below",L81=""),0,ROUND(J81*M81,0)))</f>
        <v/>
      </c>
      <c r="O81" s="15">
        <f>IF(H81="","",SUMIFS($J$5:$J$504,$C$5:$C$504,C81,$H$5:$H$504,H81,$B$5:$B$504,"&lt;="&amp;B81,$B$5:$B$504,"&gt;="&amp;Settings!$B$5))</f>
        <v/>
      </c>
      <c r="P81" s="9">
        <f>IF(H81="","",IFERROR(IF(AND(INDEX(Rates!$F$5:$F$26,MATCH(H81,Rates!$A$5:$A$26,0))=0,INDEX(Rates!$G$5:$G$26,MATCH(H81,Rates!$A$5:$A$26,0))=0),"Deduct (no threshold)",IF(OR(AND(INDEX(Rates!$F$5:$F$26,MATCH(H81,Rates!$A$5:$A$26,0))&gt;0,J81&gt;INDEX(Rates!$F$5:$F$26,MATCH(H81,Rates!$A$5:$A$26,0))),AND(INDEX(Rates!$G$5:$G$26,MATCH(H81,Rates!$A$5:$A$26,0))&gt;0,O81&gt;INDEX(Rates!$G$5:$G$26,MATCH(H81,Rates!$A$5:$A$26,0)))),"Deduct","Below threshold: check")),"?"))</f>
        <v/>
      </c>
      <c r="Q81" s="10" t="n"/>
      <c r="R81" s="16">
        <f>IF(OR(B81="",Q81=""),0,IF(Q81&gt;B81,((YEAR(Q81)-YEAR(B81))*12+MONTH(Q81)-MONTH(B81)+1),0))</f>
        <v/>
      </c>
      <c r="S81" s="15">
        <f>ROUND(N81*Settings!$B$8*R81,0)</f>
        <v/>
      </c>
      <c r="T81" s="17">
        <f>IF(B81="","",IF(MONTH(IF(Q81="",B81,Q81))=3,DATE(YEAR(IF(Q81="",B81,Q81)),4,30),DATE(YEAR(IF(Q81="",B81,Q81)),MONTH(IF(Q81="",B81,Q81))+1,7)))</f>
        <v/>
      </c>
      <c r="U81" s="10" t="n"/>
      <c r="V81" s="11" t="n"/>
      <c r="W81" s="16">
        <f>IF(OR(B81="",N81=0),0,IF(U81="",IF(Settings!$B$4&gt;T81,((YEAR(Settings!$B$4)-YEAR(IF(Q81="",B81,Q81)))*12+MONTH(Settings!$B$4)-MONTH(IF(Q81="",B81,Q81))+1),0),IF(U81&gt;T81,((YEAR(U81)-YEAR(IF(Q81="",B81,Q81)))*12+MONTH(U81)-MONTH(IF(Q81="",B81,Q81))+1),0)))</f>
        <v/>
      </c>
      <c r="X81" s="15">
        <f>ROUND(N81*Settings!$B$9*W81,0)</f>
        <v/>
      </c>
      <c r="Y81" s="15">
        <f>S81+X81</f>
        <v/>
      </c>
      <c r="Z81" s="18">
        <f>IF(B81="","",DATE(YEAR(IF(Q81="",B81,Q81)),MONTH(IF(Q81="",B81,Q81)),1))</f>
        <v/>
      </c>
      <c r="AA81" s="9">
        <f>IF(B81="","","Q"&amp;(INT(MOD(MONTH(IF(Q81="",B81,Q81))-4,12)/3)+1))</f>
        <v/>
      </c>
      <c r="AB81" s="9">
        <f>IF(H81="","",IFERROR(INDEX(Rates!$M$5:$M$26,MATCH(H81,Rates!$A$5:$A$26,0)),""))</f>
        <v/>
      </c>
    </row>
    <row r="82">
      <c r="A82" s="9">
        <f>IF(B82="","",ROW()-4)</f>
        <v/>
      </c>
      <c r="B82" s="10" t="n"/>
      <c r="C82" s="11" t="n"/>
      <c r="D82" s="11" t="n"/>
      <c r="E82" s="9">
        <f>IF(B82="","",IF(D82="","No PAN",IF(AND(LEN(D82)=10,ISERROR(VALUE(LEFT(D82,1))),ISERROR(VALUE(MID(D82,5,1))),ISNUMBER(VALUE(MID(D82,6,4))),ISERROR(VALUE(RIGHT(D82,1)))),"Format OK","Check PAN")))</f>
        <v/>
      </c>
      <c r="F82" s="11" t="n"/>
      <c r="G82" s="9">
        <f>IF(B82="","",IF(F82&lt;&gt;"",F82,IF(E82&lt;&gt;"Format OK","Others",IF(OR(MID(D82,4,1)="P",MID(D82,4,1)="H"),"Individual/HUF",IF(MID(D82,4,1)="C","Company","Others")))))</f>
        <v/>
      </c>
      <c r="H82" s="11" t="n"/>
      <c r="I82" s="9">
        <f>IF(H82="","",IFERROR(INDEX(IF(G82="Individual/HUF",Rates!$C$5:$C$26,IF(G82="Company",Rates!$D$5:$D$26,Rates!$E$5:$E$26)),MATCH(H82,Rates!$A$5:$A$26,0)),"?"))</f>
        <v/>
      </c>
      <c r="J82" s="12" t="n"/>
      <c r="K82" s="13">
        <f>IF(H82="","",IFERROR(INDEX(IF(G82="Individual/HUF",Rates!$I$5:$I$26,IF(G82="Company",Rates!$J$5:$J$26,Rates!$K$5:$K$26)),MATCH(H82,Rates!$A$5:$A$26,0)),""))</f>
        <v/>
      </c>
      <c r="L82" s="14" t="n"/>
      <c r="M82" s="13">
        <f>IF(H82="","",IF(L82&lt;&gt;"",IF(E82="Format OK",L82,MAX(L82,INDEX(Rates!$L$5:$L$26,MATCH(H82,Rates!$A$5:$A$26,0)))),IF(K82="","rate?",IF(E82="Format OK",K82,MAX(K82,INDEX(Rates!$L$5:$L$26,MATCH(H82,Rates!$A$5:$A$26,0)))))))</f>
        <v/>
      </c>
      <c r="N82" s="15">
        <f>IF(OR(H82="",NOT(ISNUMBER(M82))),0,IF(AND(LEFT(P82,5)="Below",L82=""),0,ROUND(J82*M82,0)))</f>
        <v/>
      </c>
      <c r="O82" s="15">
        <f>IF(H82="","",SUMIFS($J$5:$J$504,$C$5:$C$504,C82,$H$5:$H$504,H82,$B$5:$B$504,"&lt;="&amp;B82,$B$5:$B$504,"&gt;="&amp;Settings!$B$5))</f>
        <v/>
      </c>
      <c r="P82" s="9">
        <f>IF(H82="","",IFERROR(IF(AND(INDEX(Rates!$F$5:$F$26,MATCH(H82,Rates!$A$5:$A$26,0))=0,INDEX(Rates!$G$5:$G$26,MATCH(H82,Rates!$A$5:$A$26,0))=0),"Deduct (no threshold)",IF(OR(AND(INDEX(Rates!$F$5:$F$26,MATCH(H82,Rates!$A$5:$A$26,0))&gt;0,J82&gt;INDEX(Rates!$F$5:$F$26,MATCH(H82,Rates!$A$5:$A$26,0))),AND(INDEX(Rates!$G$5:$G$26,MATCH(H82,Rates!$A$5:$A$26,0))&gt;0,O82&gt;INDEX(Rates!$G$5:$G$26,MATCH(H82,Rates!$A$5:$A$26,0)))),"Deduct","Below threshold: check")),"?"))</f>
        <v/>
      </c>
      <c r="Q82" s="10" t="n"/>
      <c r="R82" s="16">
        <f>IF(OR(B82="",Q82=""),0,IF(Q82&gt;B82,((YEAR(Q82)-YEAR(B82))*12+MONTH(Q82)-MONTH(B82)+1),0))</f>
        <v/>
      </c>
      <c r="S82" s="15">
        <f>ROUND(N82*Settings!$B$8*R82,0)</f>
        <v/>
      </c>
      <c r="T82" s="17">
        <f>IF(B82="","",IF(MONTH(IF(Q82="",B82,Q82))=3,DATE(YEAR(IF(Q82="",B82,Q82)),4,30),DATE(YEAR(IF(Q82="",B82,Q82)),MONTH(IF(Q82="",B82,Q82))+1,7)))</f>
        <v/>
      </c>
      <c r="U82" s="10" t="n"/>
      <c r="V82" s="11" t="n"/>
      <c r="W82" s="16">
        <f>IF(OR(B82="",N82=0),0,IF(U82="",IF(Settings!$B$4&gt;T82,((YEAR(Settings!$B$4)-YEAR(IF(Q82="",B82,Q82)))*12+MONTH(Settings!$B$4)-MONTH(IF(Q82="",B82,Q82))+1),0),IF(U82&gt;T82,((YEAR(U82)-YEAR(IF(Q82="",B82,Q82)))*12+MONTH(U82)-MONTH(IF(Q82="",B82,Q82))+1),0)))</f>
        <v/>
      </c>
      <c r="X82" s="15">
        <f>ROUND(N82*Settings!$B$9*W82,0)</f>
        <v/>
      </c>
      <c r="Y82" s="15">
        <f>S82+X82</f>
        <v/>
      </c>
      <c r="Z82" s="18">
        <f>IF(B82="","",DATE(YEAR(IF(Q82="",B82,Q82)),MONTH(IF(Q82="",B82,Q82)),1))</f>
        <v/>
      </c>
      <c r="AA82" s="9">
        <f>IF(B82="","","Q"&amp;(INT(MOD(MONTH(IF(Q82="",B82,Q82))-4,12)/3)+1))</f>
        <v/>
      </c>
      <c r="AB82" s="9">
        <f>IF(H82="","",IFERROR(INDEX(Rates!$M$5:$M$26,MATCH(H82,Rates!$A$5:$A$26,0)),""))</f>
        <v/>
      </c>
    </row>
    <row r="83">
      <c r="A83" s="9">
        <f>IF(B83="","",ROW()-4)</f>
        <v/>
      </c>
      <c r="B83" s="10" t="n"/>
      <c r="C83" s="11" t="n"/>
      <c r="D83" s="11" t="n"/>
      <c r="E83" s="9">
        <f>IF(B83="","",IF(D83="","No PAN",IF(AND(LEN(D83)=10,ISERROR(VALUE(LEFT(D83,1))),ISERROR(VALUE(MID(D83,5,1))),ISNUMBER(VALUE(MID(D83,6,4))),ISERROR(VALUE(RIGHT(D83,1)))),"Format OK","Check PAN")))</f>
        <v/>
      </c>
      <c r="F83" s="11" t="n"/>
      <c r="G83" s="9">
        <f>IF(B83="","",IF(F83&lt;&gt;"",F83,IF(E83&lt;&gt;"Format OK","Others",IF(OR(MID(D83,4,1)="P",MID(D83,4,1)="H"),"Individual/HUF",IF(MID(D83,4,1)="C","Company","Others")))))</f>
        <v/>
      </c>
      <c r="H83" s="11" t="n"/>
      <c r="I83" s="9">
        <f>IF(H83="","",IFERROR(INDEX(IF(G83="Individual/HUF",Rates!$C$5:$C$26,IF(G83="Company",Rates!$D$5:$D$26,Rates!$E$5:$E$26)),MATCH(H83,Rates!$A$5:$A$26,0)),"?"))</f>
        <v/>
      </c>
      <c r="J83" s="12" t="n"/>
      <c r="K83" s="13">
        <f>IF(H83="","",IFERROR(INDEX(IF(G83="Individual/HUF",Rates!$I$5:$I$26,IF(G83="Company",Rates!$J$5:$J$26,Rates!$K$5:$K$26)),MATCH(H83,Rates!$A$5:$A$26,0)),""))</f>
        <v/>
      </c>
      <c r="L83" s="14" t="n"/>
      <c r="M83" s="13">
        <f>IF(H83="","",IF(L83&lt;&gt;"",IF(E83="Format OK",L83,MAX(L83,INDEX(Rates!$L$5:$L$26,MATCH(H83,Rates!$A$5:$A$26,0)))),IF(K83="","rate?",IF(E83="Format OK",K83,MAX(K83,INDEX(Rates!$L$5:$L$26,MATCH(H83,Rates!$A$5:$A$26,0)))))))</f>
        <v/>
      </c>
      <c r="N83" s="15">
        <f>IF(OR(H83="",NOT(ISNUMBER(M83))),0,IF(AND(LEFT(P83,5)="Below",L83=""),0,ROUND(J83*M83,0)))</f>
        <v/>
      </c>
      <c r="O83" s="15">
        <f>IF(H83="","",SUMIFS($J$5:$J$504,$C$5:$C$504,C83,$H$5:$H$504,H83,$B$5:$B$504,"&lt;="&amp;B83,$B$5:$B$504,"&gt;="&amp;Settings!$B$5))</f>
        <v/>
      </c>
      <c r="P83" s="9">
        <f>IF(H83="","",IFERROR(IF(AND(INDEX(Rates!$F$5:$F$26,MATCH(H83,Rates!$A$5:$A$26,0))=0,INDEX(Rates!$G$5:$G$26,MATCH(H83,Rates!$A$5:$A$26,0))=0),"Deduct (no threshold)",IF(OR(AND(INDEX(Rates!$F$5:$F$26,MATCH(H83,Rates!$A$5:$A$26,0))&gt;0,J83&gt;INDEX(Rates!$F$5:$F$26,MATCH(H83,Rates!$A$5:$A$26,0))),AND(INDEX(Rates!$G$5:$G$26,MATCH(H83,Rates!$A$5:$A$26,0))&gt;0,O83&gt;INDEX(Rates!$G$5:$G$26,MATCH(H83,Rates!$A$5:$A$26,0)))),"Deduct","Below threshold: check")),"?"))</f>
        <v/>
      </c>
      <c r="Q83" s="10" t="n"/>
      <c r="R83" s="16">
        <f>IF(OR(B83="",Q83=""),0,IF(Q83&gt;B83,((YEAR(Q83)-YEAR(B83))*12+MONTH(Q83)-MONTH(B83)+1),0))</f>
        <v/>
      </c>
      <c r="S83" s="15">
        <f>ROUND(N83*Settings!$B$8*R83,0)</f>
        <v/>
      </c>
      <c r="T83" s="17">
        <f>IF(B83="","",IF(MONTH(IF(Q83="",B83,Q83))=3,DATE(YEAR(IF(Q83="",B83,Q83)),4,30),DATE(YEAR(IF(Q83="",B83,Q83)),MONTH(IF(Q83="",B83,Q83))+1,7)))</f>
        <v/>
      </c>
      <c r="U83" s="10" t="n"/>
      <c r="V83" s="11" t="n"/>
      <c r="W83" s="16">
        <f>IF(OR(B83="",N83=0),0,IF(U83="",IF(Settings!$B$4&gt;T83,((YEAR(Settings!$B$4)-YEAR(IF(Q83="",B83,Q83)))*12+MONTH(Settings!$B$4)-MONTH(IF(Q83="",B83,Q83))+1),0),IF(U83&gt;T83,((YEAR(U83)-YEAR(IF(Q83="",B83,Q83)))*12+MONTH(U83)-MONTH(IF(Q83="",B83,Q83))+1),0)))</f>
        <v/>
      </c>
      <c r="X83" s="15">
        <f>ROUND(N83*Settings!$B$9*W83,0)</f>
        <v/>
      </c>
      <c r="Y83" s="15">
        <f>S83+X83</f>
        <v/>
      </c>
      <c r="Z83" s="18">
        <f>IF(B83="","",DATE(YEAR(IF(Q83="",B83,Q83)),MONTH(IF(Q83="",B83,Q83)),1))</f>
        <v/>
      </c>
      <c r="AA83" s="9">
        <f>IF(B83="","","Q"&amp;(INT(MOD(MONTH(IF(Q83="",B83,Q83))-4,12)/3)+1))</f>
        <v/>
      </c>
      <c r="AB83" s="9">
        <f>IF(H83="","",IFERROR(INDEX(Rates!$M$5:$M$26,MATCH(H83,Rates!$A$5:$A$26,0)),""))</f>
        <v/>
      </c>
    </row>
    <row r="84">
      <c r="A84" s="9">
        <f>IF(B84="","",ROW()-4)</f>
        <v/>
      </c>
      <c r="B84" s="10" t="n"/>
      <c r="C84" s="11" t="n"/>
      <c r="D84" s="11" t="n"/>
      <c r="E84" s="9">
        <f>IF(B84="","",IF(D84="","No PAN",IF(AND(LEN(D84)=10,ISERROR(VALUE(LEFT(D84,1))),ISERROR(VALUE(MID(D84,5,1))),ISNUMBER(VALUE(MID(D84,6,4))),ISERROR(VALUE(RIGHT(D84,1)))),"Format OK","Check PAN")))</f>
        <v/>
      </c>
      <c r="F84" s="11" t="n"/>
      <c r="G84" s="9">
        <f>IF(B84="","",IF(F84&lt;&gt;"",F84,IF(E84&lt;&gt;"Format OK","Others",IF(OR(MID(D84,4,1)="P",MID(D84,4,1)="H"),"Individual/HUF",IF(MID(D84,4,1)="C","Company","Others")))))</f>
        <v/>
      </c>
      <c r="H84" s="11" t="n"/>
      <c r="I84" s="9">
        <f>IF(H84="","",IFERROR(INDEX(IF(G84="Individual/HUF",Rates!$C$5:$C$26,IF(G84="Company",Rates!$D$5:$D$26,Rates!$E$5:$E$26)),MATCH(H84,Rates!$A$5:$A$26,0)),"?"))</f>
        <v/>
      </c>
      <c r="J84" s="12" t="n"/>
      <c r="K84" s="13">
        <f>IF(H84="","",IFERROR(INDEX(IF(G84="Individual/HUF",Rates!$I$5:$I$26,IF(G84="Company",Rates!$J$5:$J$26,Rates!$K$5:$K$26)),MATCH(H84,Rates!$A$5:$A$26,0)),""))</f>
        <v/>
      </c>
      <c r="L84" s="14" t="n"/>
      <c r="M84" s="13">
        <f>IF(H84="","",IF(L84&lt;&gt;"",IF(E84="Format OK",L84,MAX(L84,INDEX(Rates!$L$5:$L$26,MATCH(H84,Rates!$A$5:$A$26,0)))),IF(K84="","rate?",IF(E84="Format OK",K84,MAX(K84,INDEX(Rates!$L$5:$L$26,MATCH(H84,Rates!$A$5:$A$26,0)))))))</f>
        <v/>
      </c>
      <c r="N84" s="15">
        <f>IF(OR(H84="",NOT(ISNUMBER(M84))),0,IF(AND(LEFT(P84,5)="Below",L84=""),0,ROUND(J84*M84,0)))</f>
        <v/>
      </c>
      <c r="O84" s="15">
        <f>IF(H84="","",SUMIFS($J$5:$J$504,$C$5:$C$504,C84,$H$5:$H$504,H84,$B$5:$B$504,"&lt;="&amp;B84,$B$5:$B$504,"&gt;="&amp;Settings!$B$5))</f>
        <v/>
      </c>
      <c r="P84" s="9">
        <f>IF(H84="","",IFERROR(IF(AND(INDEX(Rates!$F$5:$F$26,MATCH(H84,Rates!$A$5:$A$26,0))=0,INDEX(Rates!$G$5:$G$26,MATCH(H84,Rates!$A$5:$A$26,0))=0),"Deduct (no threshold)",IF(OR(AND(INDEX(Rates!$F$5:$F$26,MATCH(H84,Rates!$A$5:$A$26,0))&gt;0,J84&gt;INDEX(Rates!$F$5:$F$26,MATCH(H84,Rates!$A$5:$A$26,0))),AND(INDEX(Rates!$G$5:$G$26,MATCH(H84,Rates!$A$5:$A$26,0))&gt;0,O84&gt;INDEX(Rates!$G$5:$G$26,MATCH(H84,Rates!$A$5:$A$26,0)))),"Deduct","Below threshold: check")),"?"))</f>
        <v/>
      </c>
      <c r="Q84" s="10" t="n"/>
      <c r="R84" s="16">
        <f>IF(OR(B84="",Q84=""),0,IF(Q84&gt;B84,((YEAR(Q84)-YEAR(B84))*12+MONTH(Q84)-MONTH(B84)+1),0))</f>
        <v/>
      </c>
      <c r="S84" s="15">
        <f>ROUND(N84*Settings!$B$8*R84,0)</f>
        <v/>
      </c>
      <c r="T84" s="17">
        <f>IF(B84="","",IF(MONTH(IF(Q84="",B84,Q84))=3,DATE(YEAR(IF(Q84="",B84,Q84)),4,30),DATE(YEAR(IF(Q84="",B84,Q84)),MONTH(IF(Q84="",B84,Q84))+1,7)))</f>
        <v/>
      </c>
      <c r="U84" s="10" t="n"/>
      <c r="V84" s="11" t="n"/>
      <c r="W84" s="16">
        <f>IF(OR(B84="",N84=0),0,IF(U84="",IF(Settings!$B$4&gt;T84,((YEAR(Settings!$B$4)-YEAR(IF(Q84="",B84,Q84)))*12+MONTH(Settings!$B$4)-MONTH(IF(Q84="",B84,Q84))+1),0),IF(U84&gt;T84,((YEAR(U84)-YEAR(IF(Q84="",B84,Q84)))*12+MONTH(U84)-MONTH(IF(Q84="",B84,Q84))+1),0)))</f>
        <v/>
      </c>
      <c r="X84" s="15">
        <f>ROUND(N84*Settings!$B$9*W84,0)</f>
        <v/>
      </c>
      <c r="Y84" s="15">
        <f>S84+X84</f>
        <v/>
      </c>
      <c r="Z84" s="18">
        <f>IF(B84="","",DATE(YEAR(IF(Q84="",B84,Q84)),MONTH(IF(Q84="",B84,Q84)),1))</f>
        <v/>
      </c>
      <c r="AA84" s="9">
        <f>IF(B84="","","Q"&amp;(INT(MOD(MONTH(IF(Q84="",B84,Q84))-4,12)/3)+1))</f>
        <v/>
      </c>
      <c r="AB84" s="9">
        <f>IF(H84="","",IFERROR(INDEX(Rates!$M$5:$M$26,MATCH(H84,Rates!$A$5:$A$26,0)),""))</f>
        <v/>
      </c>
    </row>
    <row r="85">
      <c r="A85" s="9">
        <f>IF(B85="","",ROW()-4)</f>
        <v/>
      </c>
      <c r="B85" s="10" t="n"/>
      <c r="C85" s="11" t="n"/>
      <c r="D85" s="11" t="n"/>
      <c r="E85" s="9">
        <f>IF(B85="","",IF(D85="","No PAN",IF(AND(LEN(D85)=10,ISERROR(VALUE(LEFT(D85,1))),ISERROR(VALUE(MID(D85,5,1))),ISNUMBER(VALUE(MID(D85,6,4))),ISERROR(VALUE(RIGHT(D85,1)))),"Format OK","Check PAN")))</f>
        <v/>
      </c>
      <c r="F85" s="11" t="n"/>
      <c r="G85" s="9">
        <f>IF(B85="","",IF(F85&lt;&gt;"",F85,IF(E85&lt;&gt;"Format OK","Others",IF(OR(MID(D85,4,1)="P",MID(D85,4,1)="H"),"Individual/HUF",IF(MID(D85,4,1)="C","Company","Others")))))</f>
        <v/>
      </c>
      <c r="H85" s="11" t="n"/>
      <c r="I85" s="9">
        <f>IF(H85="","",IFERROR(INDEX(IF(G85="Individual/HUF",Rates!$C$5:$C$26,IF(G85="Company",Rates!$D$5:$D$26,Rates!$E$5:$E$26)),MATCH(H85,Rates!$A$5:$A$26,0)),"?"))</f>
        <v/>
      </c>
      <c r="J85" s="12" t="n"/>
      <c r="K85" s="13">
        <f>IF(H85="","",IFERROR(INDEX(IF(G85="Individual/HUF",Rates!$I$5:$I$26,IF(G85="Company",Rates!$J$5:$J$26,Rates!$K$5:$K$26)),MATCH(H85,Rates!$A$5:$A$26,0)),""))</f>
        <v/>
      </c>
      <c r="L85" s="14" t="n"/>
      <c r="M85" s="13">
        <f>IF(H85="","",IF(L85&lt;&gt;"",IF(E85="Format OK",L85,MAX(L85,INDEX(Rates!$L$5:$L$26,MATCH(H85,Rates!$A$5:$A$26,0)))),IF(K85="","rate?",IF(E85="Format OK",K85,MAX(K85,INDEX(Rates!$L$5:$L$26,MATCH(H85,Rates!$A$5:$A$26,0)))))))</f>
        <v/>
      </c>
      <c r="N85" s="15">
        <f>IF(OR(H85="",NOT(ISNUMBER(M85))),0,IF(AND(LEFT(P85,5)="Below",L85=""),0,ROUND(J85*M85,0)))</f>
        <v/>
      </c>
      <c r="O85" s="15">
        <f>IF(H85="","",SUMIFS($J$5:$J$504,$C$5:$C$504,C85,$H$5:$H$504,H85,$B$5:$B$504,"&lt;="&amp;B85,$B$5:$B$504,"&gt;="&amp;Settings!$B$5))</f>
        <v/>
      </c>
      <c r="P85" s="9">
        <f>IF(H85="","",IFERROR(IF(AND(INDEX(Rates!$F$5:$F$26,MATCH(H85,Rates!$A$5:$A$26,0))=0,INDEX(Rates!$G$5:$G$26,MATCH(H85,Rates!$A$5:$A$26,0))=0),"Deduct (no threshold)",IF(OR(AND(INDEX(Rates!$F$5:$F$26,MATCH(H85,Rates!$A$5:$A$26,0))&gt;0,J85&gt;INDEX(Rates!$F$5:$F$26,MATCH(H85,Rates!$A$5:$A$26,0))),AND(INDEX(Rates!$G$5:$G$26,MATCH(H85,Rates!$A$5:$A$26,0))&gt;0,O85&gt;INDEX(Rates!$G$5:$G$26,MATCH(H85,Rates!$A$5:$A$26,0)))),"Deduct","Below threshold: check")),"?"))</f>
        <v/>
      </c>
      <c r="Q85" s="10" t="n"/>
      <c r="R85" s="16">
        <f>IF(OR(B85="",Q85=""),0,IF(Q85&gt;B85,((YEAR(Q85)-YEAR(B85))*12+MONTH(Q85)-MONTH(B85)+1),0))</f>
        <v/>
      </c>
      <c r="S85" s="15">
        <f>ROUND(N85*Settings!$B$8*R85,0)</f>
        <v/>
      </c>
      <c r="T85" s="17">
        <f>IF(B85="","",IF(MONTH(IF(Q85="",B85,Q85))=3,DATE(YEAR(IF(Q85="",B85,Q85)),4,30),DATE(YEAR(IF(Q85="",B85,Q85)),MONTH(IF(Q85="",B85,Q85))+1,7)))</f>
        <v/>
      </c>
      <c r="U85" s="10" t="n"/>
      <c r="V85" s="11" t="n"/>
      <c r="W85" s="16">
        <f>IF(OR(B85="",N85=0),0,IF(U85="",IF(Settings!$B$4&gt;T85,((YEAR(Settings!$B$4)-YEAR(IF(Q85="",B85,Q85)))*12+MONTH(Settings!$B$4)-MONTH(IF(Q85="",B85,Q85))+1),0),IF(U85&gt;T85,((YEAR(U85)-YEAR(IF(Q85="",B85,Q85)))*12+MONTH(U85)-MONTH(IF(Q85="",B85,Q85))+1),0)))</f>
        <v/>
      </c>
      <c r="X85" s="15">
        <f>ROUND(N85*Settings!$B$9*W85,0)</f>
        <v/>
      </c>
      <c r="Y85" s="15">
        <f>S85+X85</f>
        <v/>
      </c>
      <c r="Z85" s="18">
        <f>IF(B85="","",DATE(YEAR(IF(Q85="",B85,Q85)),MONTH(IF(Q85="",B85,Q85)),1))</f>
        <v/>
      </c>
      <c r="AA85" s="9">
        <f>IF(B85="","","Q"&amp;(INT(MOD(MONTH(IF(Q85="",B85,Q85))-4,12)/3)+1))</f>
        <v/>
      </c>
      <c r="AB85" s="9">
        <f>IF(H85="","",IFERROR(INDEX(Rates!$M$5:$M$26,MATCH(H85,Rates!$A$5:$A$26,0)),""))</f>
        <v/>
      </c>
    </row>
    <row r="86">
      <c r="A86" s="9">
        <f>IF(B86="","",ROW()-4)</f>
        <v/>
      </c>
      <c r="B86" s="10" t="n"/>
      <c r="C86" s="11" t="n"/>
      <c r="D86" s="11" t="n"/>
      <c r="E86" s="9">
        <f>IF(B86="","",IF(D86="","No PAN",IF(AND(LEN(D86)=10,ISERROR(VALUE(LEFT(D86,1))),ISERROR(VALUE(MID(D86,5,1))),ISNUMBER(VALUE(MID(D86,6,4))),ISERROR(VALUE(RIGHT(D86,1)))),"Format OK","Check PAN")))</f>
        <v/>
      </c>
      <c r="F86" s="11" t="n"/>
      <c r="G86" s="9">
        <f>IF(B86="","",IF(F86&lt;&gt;"",F86,IF(E86&lt;&gt;"Format OK","Others",IF(OR(MID(D86,4,1)="P",MID(D86,4,1)="H"),"Individual/HUF",IF(MID(D86,4,1)="C","Company","Others")))))</f>
        <v/>
      </c>
      <c r="H86" s="11" t="n"/>
      <c r="I86" s="9">
        <f>IF(H86="","",IFERROR(INDEX(IF(G86="Individual/HUF",Rates!$C$5:$C$26,IF(G86="Company",Rates!$D$5:$D$26,Rates!$E$5:$E$26)),MATCH(H86,Rates!$A$5:$A$26,0)),"?"))</f>
        <v/>
      </c>
      <c r="J86" s="12" t="n"/>
      <c r="K86" s="13">
        <f>IF(H86="","",IFERROR(INDEX(IF(G86="Individual/HUF",Rates!$I$5:$I$26,IF(G86="Company",Rates!$J$5:$J$26,Rates!$K$5:$K$26)),MATCH(H86,Rates!$A$5:$A$26,0)),""))</f>
        <v/>
      </c>
      <c r="L86" s="14" t="n"/>
      <c r="M86" s="13">
        <f>IF(H86="","",IF(L86&lt;&gt;"",IF(E86="Format OK",L86,MAX(L86,INDEX(Rates!$L$5:$L$26,MATCH(H86,Rates!$A$5:$A$26,0)))),IF(K86="","rate?",IF(E86="Format OK",K86,MAX(K86,INDEX(Rates!$L$5:$L$26,MATCH(H86,Rates!$A$5:$A$26,0)))))))</f>
        <v/>
      </c>
      <c r="N86" s="15">
        <f>IF(OR(H86="",NOT(ISNUMBER(M86))),0,IF(AND(LEFT(P86,5)="Below",L86=""),0,ROUND(J86*M86,0)))</f>
        <v/>
      </c>
      <c r="O86" s="15">
        <f>IF(H86="","",SUMIFS($J$5:$J$504,$C$5:$C$504,C86,$H$5:$H$504,H86,$B$5:$B$504,"&lt;="&amp;B86,$B$5:$B$504,"&gt;="&amp;Settings!$B$5))</f>
        <v/>
      </c>
      <c r="P86" s="9">
        <f>IF(H86="","",IFERROR(IF(AND(INDEX(Rates!$F$5:$F$26,MATCH(H86,Rates!$A$5:$A$26,0))=0,INDEX(Rates!$G$5:$G$26,MATCH(H86,Rates!$A$5:$A$26,0))=0),"Deduct (no threshold)",IF(OR(AND(INDEX(Rates!$F$5:$F$26,MATCH(H86,Rates!$A$5:$A$26,0))&gt;0,J86&gt;INDEX(Rates!$F$5:$F$26,MATCH(H86,Rates!$A$5:$A$26,0))),AND(INDEX(Rates!$G$5:$G$26,MATCH(H86,Rates!$A$5:$A$26,0))&gt;0,O86&gt;INDEX(Rates!$G$5:$G$26,MATCH(H86,Rates!$A$5:$A$26,0)))),"Deduct","Below threshold: check")),"?"))</f>
        <v/>
      </c>
      <c r="Q86" s="10" t="n"/>
      <c r="R86" s="16">
        <f>IF(OR(B86="",Q86=""),0,IF(Q86&gt;B86,((YEAR(Q86)-YEAR(B86))*12+MONTH(Q86)-MONTH(B86)+1),0))</f>
        <v/>
      </c>
      <c r="S86" s="15">
        <f>ROUND(N86*Settings!$B$8*R86,0)</f>
        <v/>
      </c>
      <c r="T86" s="17">
        <f>IF(B86="","",IF(MONTH(IF(Q86="",B86,Q86))=3,DATE(YEAR(IF(Q86="",B86,Q86)),4,30),DATE(YEAR(IF(Q86="",B86,Q86)),MONTH(IF(Q86="",B86,Q86))+1,7)))</f>
        <v/>
      </c>
      <c r="U86" s="10" t="n"/>
      <c r="V86" s="11" t="n"/>
      <c r="W86" s="16">
        <f>IF(OR(B86="",N86=0),0,IF(U86="",IF(Settings!$B$4&gt;T86,((YEAR(Settings!$B$4)-YEAR(IF(Q86="",B86,Q86)))*12+MONTH(Settings!$B$4)-MONTH(IF(Q86="",B86,Q86))+1),0),IF(U86&gt;T86,((YEAR(U86)-YEAR(IF(Q86="",B86,Q86)))*12+MONTH(U86)-MONTH(IF(Q86="",B86,Q86))+1),0)))</f>
        <v/>
      </c>
      <c r="X86" s="15">
        <f>ROUND(N86*Settings!$B$9*W86,0)</f>
        <v/>
      </c>
      <c r="Y86" s="15">
        <f>S86+X86</f>
        <v/>
      </c>
      <c r="Z86" s="18">
        <f>IF(B86="","",DATE(YEAR(IF(Q86="",B86,Q86)),MONTH(IF(Q86="",B86,Q86)),1))</f>
        <v/>
      </c>
      <c r="AA86" s="9">
        <f>IF(B86="","","Q"&amp;(INT(MOD(MONTH(IF(Q86="",B86,Q86))-4,12)/3)+1))</f>
        <v/>
      </c>
      <c r="AB86" s="9">
        <f>IF(H86="","",IFERROR(INDEX(Rates!$M$5:$M$26,MATCH(H86,Rates!$A$5:$A$26,0)),""))</f>
        <v/>
      </c>
    </row>
    <row r="87">
      <c r="A87" s="9">
        <f>IF(B87="","",ROW()-4)</f>
        <v/>
      </c>
      <c r="B87" s="10" t="n"/>
      <c r="C87" s="11" t="n"/>
      <c r="D87" s="11" t="n"/>
      <c r="E87" s="9">
        <f>IF(B87="","",IF(D87="","No PAN",IF(AND(LEN(D87)=10,ISERROR(VALUE(LEFT(D87,1))),ISERROR(VALUE(MID(D87,5,1))),ISNUMBER(VALUE(MID(D87,6,4))),ISERROR(VALUE(RIGHT(D87,1)))),"Format OK","Check PAN")))</f>
        <v/>
      </c>
      <c r="F87" s="11" t="n"/>
      <c r="G87" s="9">
        <f>IF(B87="","",IF(F87&lt;&gt;"",F87,IF(E87&lt;&gt;"Format OK","Others",IF(OR(MID(D87,4,1)="P",MID(D87,4,1)="H"),"Individual/HUF",IF(MID(D87,4,1)="C","Company","Others")))))</f>
        <v/>
      </c>
      <c r="H87" s="11" t="n"/>
      <c r="I87" s="9">
        <f>IF(H87="","",IFERROR(INDEX(IF(G87="Individual/HUF",Rates!$C$5:$C$26,IF(G87="Company",Rates!$D$5:$D$26,Rates!$E$5:$E$26)),MATCH(H87,Rates!$A$5:$A$26,0)),"?"))</f>
        <v/>
      </c>
      <c r="J87" s="12" t="n"/>
      <c r="K87" s="13">
        <f>IF(H87="","",IFERROR(INDEX(IF(G87="Individual/HUF",Rates!$I$5:$I$26,IF(G87="Company",Rates!$J$5:$J$26,Rates!$K$5:$K$26)),MATCH(H87,Rates!$A$5:$A$26,0)),""))</f>
        <v/>
      </c>
      <c r="L87" s="14" t="n"/>
      <c r="M87" s="13">
        <f>IF(H87="","",IF(L87&lt;&gt;"",IF(E87="Format OK",L87,MAX(L87,INDEX(Rates!$L$5:$L$26,MATCH(H87,Rates!$A$5:$A$26,0)))),IF(K87="","rate?",IF(E87="Format OK",K87,MAX(K87,INDEX(Rates!$L$5:$L$26,MATCH(H87,Rates!$A$5:$A$26,0)))))))</f>
        <v/>
      </c>
      <c r="N87" s="15">
        <f>IF(OR(H87="",NOT(ISNUMBER(M87))),0,IF(AND(LEFT(P87,5)="Below",L87=""),0,ROUND(J87*M87,0)))</f>
        <v/>
      </c>
      <c r="O87" s="15">
        <f>IF(H87="","",SUMIFS($J$5:$J$504,$C$5:$C$504,C87,$H$5:$H$504,H87,$B$5:$B$504,"&lt;="&amp;B87,$B$5:$B$504,"&gt;="&amp;Settings!$B$5))</f>
        <v/>
      </c>
      <c r="P87" s="9">
        <f>IF(H87="","",IFERROR(IF(AND(INDEX(Rates!$F$5:$F$26,MATCH(H87,Rates!$A$5:$A$26,0))=0,INDEX(Rates!$G$5:$G$26,MATCH(H87,Rates!$A$5:$A$26,0))=0),"Deduct (no threshold)",IF(OR(AND(INDEX(Rates!$F$5:$F$26,MATCH(H87,Rates!$A$5:$A$26,0))&gt;0,J87&gt;INDEX(Rates!$F$5:$F$26,MATCH(H87,Rates!$A$5:$A$26,0))),AND(INDEX(Rates!$G$5:$G$26,MATCH(H87,Rates!$A$5:$A$26,0))&gt;0,O87&gt;INDEX(Rates!$G$5:$G$26,MATCH(H87,Rates!$A$5:$A$26,0)))),"Deduct","Below threshold: check")),"?"))</f>
        <v/>
      </c>
      <c r="Q87" s="10" t="n"/>
      <c r="R87" s="16">
        <f>IF(OR(B87="",Q87=""),0,IF(Q87&gt;B87,((YEAR(Q87)-YEAR(B87))*12+MONTH(Q87)-MONTH(B87)+1),0))</f>
        <v/>
      </c>
      <c r="S87" s="15">
        <f>ROUND(N87*Settings!$B$8*R87,0)</f>
        <v/>
      </c>
      <c r="T87" s="17">
        <f>IF(B87="","",IF(MONTH(IF(Q87="",B87,Q87))=3,DATE(YEAR(IF(Q87="",B87,Q87)),4,30),DATE(YEAR(IF(Q87="",B87,Q87)),MONTH(IF(Q87="",B87,Q87))+1,7)))</f>
        <v/>
      </c>
      <c r="U87" s="10" t="n"/>
      <c r="V87" s="11" t="n"/>
      <c r="W87" s="16">
        <f>IF(OR(B87="",N87=0),0,IF(U87="",IF(Settings!$B$4&gt;T87,((YEAR(Settings!$B$4)-YEAR(IF(Q87="",B87,Q87)))*12+MONTH(Settings!$B$4)-MONTH(IF(Q87="",B87,Q87))+1),0),IF(U87&gt;T87,((YEAR(U87)-YEAR(IF(Q87="",B87,Q87)))*12+MONTH(U87)-MONTH(IF(Q87="",B87,Q87))+1),0)))</f>
        <v/>
      </c>
      <c r="X87" s="15">
        <f>ROUND(N87*Settings!$B$9*W87,0)</f>
        <v/>
      </c>
      <c r="Y87" s="15">
        <f>S87+X87</f>
        <v/>
      </c>
      <c r="Z87" s="18">
        <f>IF(B87="","",DATE(YEAR(IF(Q87="",B87,Q87)),MONTH(IF(Q87="",B87,Q87)),1))</f>
        <v/>
      </c>
      <c r="AA87" s="9">
        <f>IF(B87="","","Q"&amp;(INT(MOD(MONTH(IF(Q87="",B87,Q87))-4,12)/3)+1))</f>
        <v/>
      </c>
      <c r="AB87" s="9">
        <f>IF(H87="","",IFERROR(INDEX(Rates!$M$5:$M$26,MATCH(H87,Rates!$A$5:$A$26,0)),""))</f>
        <v/>
      </c>
    </row>
    <row r="88">
      <c r="A88" s="9">
        <f>IF(B88="","",ROW()-4)</f>
        <v/>
      </c>
      <c r="B88" s="10" t="n"/>
      <c r="C88" s="11" t="n"/>
      <c r="D88" s="11" t="n"/>
      <c r="E88" s="9">
        <f>IF(B88="","",IF(D88="","No PAN",IF(AND(LEN(D88)=10,ISERROR(VALUE(LEFT(D88,1))),ISERROR(VALUE(MID(D88,5,1))),ISNUMBER(VALUE(MID(D88,6,4))),ISERROR(VALUE(RIGHT(D88,1)))),"Format OK","Check PAN")))</f>
        <v/>
      </c>
      <c r="F88" s="11" t="n"/>
      <c r="G88" s="9">
        <f>IF(B88="","",IF(F88&lt;&gt;"",F88,IF(E88&lt;&gt;"Format OK","Others",IF(OR(MID(D88,4,1)="P",MID(D88,4,1)="H"),"Individual/HUF",IF(MID(D88,4,1)="C","Company","Others")))))</f>
        <v/>
      </c>
      <c r="H88" s="11" t="n"/>
      <c r="I88" s="9">
        <f>IF(H88="","",IFERROR(INDEX(IF(G88="Individual/HUF",Rates!$C$5:$C$26,IF(G88="Company",Rates!$D$5:$D$26,Rates!$E$5:$E$26)),MATCH(H88,Rates!$A$5:$A$26,0)),"?"))</f>
        <v/>
      </c>
      <c r="J88" s="12" t="n"/>
      <c r="K88" s="13">
        <f>IF(H88="","",IFERROR(INDEX(IF(G88="Individual/HUF",Rates!$I$5:$I$26,IF(G88="Company",Rates!$J$5:$J$26,Rates!$K$5:$K$26)),MATCH(H88,Rates!$A$5:$A$26,0)),""))</f>
        <v/>
      </c>
      <c r="L88" s="14" t="n"/>
      <c r="M88" s="13">
        <f>IF(H88="","",IF(L88&lt;&gt;"",IF(E88="Format OK",L88,MAX(L88,INDEX(Rates!$L$5:$L$26,MATCH(H88,Rates!$A$5:$A$26,0)))),IF(K88="","rate?",IF(E88="Format OK",K88,MAX(K88,INDEX(Rates!$L$5:$L$26,MATCH(H88,Rates!$A$5:$A$26,0)))))))</f>
        <v/>
      </c>
      <c r="N88" s="15">
        <f>IF(OR(H88="",NOT(ISNUMBER(M88))),0,IF(AND(LEFT(P88,5)="Below",L88=""),0,ROUND(J88*M88,0)))</f>
        <v/>
      </c>
      <c r="O88" s="15">
        <f>IF(H88="","",SUMIFS($J$5:$J$504,$C$5:$C$504,C88,$H$5:$H$504,H88,$B$5:$B$504,"&lt;="&amp;B88,$B$5:$B$504,"&gt;="&amp;Settings!$B$5))</f>
        <v/>
      </c>
      <c r="P88" s="9">
        <f>IF(H88="","",IFERROR(IF(AND(INDEX(Rates!$F$5:$F$26,MATCH(H88,Rates!$A$5:$A$26,0))=0,INDEX(Rates!$G$5:$G$26,MATCH(H88,Rates!$A$5:$A$26,0))=0),"Deduct (no threshold)",IF(OR(AND(INDEX(Rates!$F$5:$F$26,MATCH(H88,Rates!$A$5:$A$26,0))&gt;0,J88&gt;INDEX(Rates!$F$5:$F$26,MATCH(H88,Rates!$A$5:$A$26,0))),AND(INDEX(Rates!$G$5:$G$26,MATCH(H88,Rates!$A$5:$A$26,0))&gt;0,O88&gt;INDEX(Rates!$G$5:$G$26,MATCH(H88,Rates!$A$5:$A$26,0)))),"Deduct","Below threshold: check")),"?"))</f>
        <v/>
      </c>
      <c r="Q88" s="10" t="n"/>
      <c r="R88" s="16">
        <f>IF(OR(B88="",Q88=""),0,IF(Q88&gt;B88,((YEAR(Q88)-YEAR(B88))*12+MONTH(Q88)-MONTH(B88)+1),0))</f>
        <v/>
      </c>
      <c r="S88" s="15">
        <f>ROUND(N88*Settings!$B$8*R88,0)</f>
        <v/>
      </c>
      <c r="T88" s="17">
        <f>IF(B88="","",IF(MONTH(IF(Q88="",B88,Q88))=3,DATE(YEAR(IF(Q88="",B88,Q88)),4,30),DATE(YEAR(IF(Q88="",B88,Q88)),MONTH(IF(Q88="",B88,Q88))+1,7)))</f>
        <v/>
      </c>
      <c r="U88" s="10" t="n"/>
      <c r="V88" s="11" t="n"/>
      <c r="W88" s="16">
        <f>IF(OR(B88="",N88=0),0,IF(U88="",IF(Settings!$B$4&gt;T88,((YEAR(Settings!$B$4)-YEAR(IF(Q88="",B88,Q88)))*12+MONTH(Settings!$B$4)-MONTH(IF(Q88="",B88,Q88))+1),0),IF(U88&gt;T88,((YEAR(U88)-YEAR(IF(Q88="",B88,Q88)))*12+MONTH(U88)-MONTH(IF(Q88="",B88,Q88))+1),0)))</f>
        <v/>
      </c>
      <c r="X88" s="15">
        <f>ROUND(N88*Settings!$B$9*W88,0)</f>
        <v/>
      </c>
      <c r="Y88" s="15">
        <f>S88+X88</f>
        <v/>
      </c>
      <c r="Z88" s="18">
        <f>IF(B88="","",DATE(YEAR(IF(Q88="",B88,Q88)),MONTH(IF(Q88="",B88,Q88)),1))</f>
        <v/>
      </c>
      <c r="AA88" s="9">
        <f>IF(B88="","","Q"&amp;(INT(MOD(MONTH(IF(Q88="",B88,Q88))-4,12)/3)+1))</f>
        <v/>
      </c>
      <c r="AB88" s="9">
        <f>IF(H88="","",IFERROR(INDEX(Rates!$M$5:$M$26,MATCH(H88,Rates!$A$5:$A$26,0)),""))</f>
        <v/>
      </c>
    </row>
    <row r="89">
      <c r="A89" s="9">
        <f>IF(B89="","",ROW()-4)</f>
        <v/>
      </c>
      <c r="B89" s="10" t="n"/>
      <c r="C89" s="11" t="n"/>
      <c r="D89" s="11" t="n"/>
      <c r="E89" s="9">
        <f>IF(B89="","",IF(D89="","No PAN",IF(AND(LEN(D89)=10,ISERROR(VALUE(LEFT(D89,1))),ISERROR(VALUE(MID(D89,5,1))),ISNUMBER(VALUE(MID(D89,6,4))),ISERROR(VALUE(RIGHT(D89,1)))),"Format OK","Check PAN")))</f>
        <v/>
      </c>
      <c r="F89" s="11" t="n"/>
      <c r="G89" s="9">
        <f>IF(B89="","",IF(F89&lt;&gt;"",F89,IF(E89&lt;&gt;"Format OK","Others",IF(OR(MID(D89,4,1)="P",MID(D89,4,1)="H"),"Individual/HUF",IF(MID(D89,4,1)="C","Company","Others")))))</f>
        <v/>
      </c>
      <c r="H89" s="11" t="n"/>
      <c r="I89" s="9">
        <f>IF(H89="","",IFERROR(INDEX(IF(G89="Individual/HUF",Rates!$C$5:$C$26,IF(G89="Company",Rates!$D$5:$D$26,Rates!$E$5:$E$26)),MATCH(H89,Rates!$A$5:$A$26,0)),"?"))</f>
        <v/>
      </c>
      <c r="J89" s="12" t="n"/>
      <c r="K89" s="13">
        <f>IF(H89="","",IFERROR(INDEX(IF(G89="Individual/HUF",Rates!$I$5:$I$26,IF(G89="Company",Rates!$J$5:$J$26,Rates!$K$5:$K$26)),MATCH(H89,Rates!$A$5:$A$26,0)),""))</f>
        <v/>
      </c>
      <c r="L89" s="14" t="n"/>
      <c r="M89" s="13">
        <f>IF(H89="","",IF(L89&lt;&gt;"",IF(E89="Format OK",L89,MAX(L89,INDEX(Rates!$L$5:$L$26,MATCH(H89,Rates!$A$5:$A$26,0)))),IF(K89="","rate?",IF(E89="Format OK",K89,MAX(K89,INDEX(Rates!$L$5:$L$26,MATCH(H89,Rates!$A$5:$A$26,0)))))))</f>
        <v/>
      </c>
      <c r="N89" s="15">
        <f>IF(OR(H89="",NOT(ISNUMBER(M89))),0,IF(AND(LEFT(P89,5)="Below",L89=""),0,ROUND(J89*M89,0)))</f>
        <v/>
      </c>
      <c r="O89" s="15">
        <f>IF(H89="","",SUMIFS($J$5:$J$504,$C$5:$C$504,C89,$H$5:$H$504,H89,$B$5:$B$504,"&lt;="&amp;B89,$B$5:$B$504,"&gt;="&amp;Settings!$B$5))</f>
        <v/>
      </c>
      <c r="P89" s="9">
        <f>IF(H89="","",IFERROR(IF(AND(INDEX(Rates!$F$5:$F$26,MATCH(H89,Rates!$A$5:$A$26,0))=0,INDEX(Rates!$G$5:$G$26,MATCH(H89,Rates!$A$5:$A$26,0))=0),"Deduct (no threshold)",IF(OR(AND(INDEX(Rates!$F$5:$F$26,MATCH(H89,Rates!$A$5:$A$26,0))&gt;0,J89&gt;INDEX(Rates!$F$5:$F$26,MATCH(H89,Rates!$A$5:$A$26,0))),AND(INDEX(Rates!$G$5:$G$26,MATCH(H89,Rates!$A$5:$A$26,0))&gt;0,O89&gt;INDEX(Rates!$G$5:$G$26,MATCH(H89,Rates!$A$5:$A$26,0)))),"Deduct","Below threshold: check")),"?"))</f>
        <v/>
      </c>
      <c r="Q89" s="10" t="n"/>
      <c r="R89" s="16">
        <f>IF(OR(B89="",Q89=""),0,IF(Q89&gt;B89,((YEAR(Q89)-YEAR(B89))*12+MONTH(Q89)-MONTH(B89)+1),0))</f>
        <v/>
      </c>
      <c r="S89" s="15">
        <f>ROUND(N89*Settings!$B$8*R89,0)</f>
        <v/>
      </c>
      <c r="T89" s="17">
        <f>IF(B89="","",IF(MONTH(IF(Q89="",B89,Q89))=3,DATE(YEAR(IF(Q89="",B89,Q89)),4,30),DATE(YEAR(IF(Q89="",B89,Q89)),MONTH(IF(Q89="",B89,Q89))+1,7)))</f>
        <v/>
      </c>
      <c r="U89" s="10" t="n"/>
      <c r="V89" s="11" t="n"/>
      <c r="W89" s="16">
        <f>IF(OR(B89="",N89=0),0,IF(U89="",IF(Settings!$B$4&gt;T89,((YEAR(Settings!$B$4)-YEAR(IF(Q89="",B89,Q89)))*12+MONTH(Settings!$B$4)-MONTH(IF(Q89="",B89,Q89))+1),0),IF(U89&gt;T89,((YEAR(U89)-YEAR(IF(Q89="",B89,Q89)))*12+MONTH(U89)-MONTH(IF(Q89="",B89,Q89))+1),0)))</f>
        <v/>
      </c>
      <c r="X89" s="15">
        <f>ROUND(N89*Settings!$B$9*W89,0)</f>
        <v/>
      </c>
      <c r="Y89" s="15">
        <f>S89+X89</f>
        <v/>
      </c>
      <c r="Z89" s="18">
        <f>IF(B89="","",DATE(YEAR(IF(Q89="",B89,Q89)),MONTH(IF(Q89="",B89,Q89)),1))</f>
        <v/>
      </c>
      <c r="AA89" s="9">
        <f>IF(B89="","","Q"&amp;(INT(MOD(MONTH(IF(Q89="",B89,Q89))-4,12)/3)+1))</f>
        <v/>
      </c>
      <c r="AB89" s="9">
        <f>IF(H89="","",IFERROR(INDEX(Rates!$M$5:$M$26,MATCH(H89,Rates!$A$5:$A$26,0)),""))</f>
        <v/>
      </c>
    </row>
    <row r="90">
      <c r="A90" s="9">
        <f>IF(B90="","",ROW()-4)</f>
        <v/>
      </c>
      <c r="B90" s="10" t="n"/>
      <c r="C90" s="11" t="n"/>
      <c r="D90" s="11" t="n"/>
      <c r="E90" s="9">
        <f>IF(B90="","",IF(D90="","No PAN",IF(AND(LEN(D90)=10,ISERROR(VALUE(LEFT(D90,1))),ISERROR(VALUE(MID(D90,5,1))),ISNUMBER(VALUE(MID(D90,6,4))),ISERROR(VALUE(RIGHT(D90,1)))),"Format OK","Check PAN")))</f>
        <v/>
      </c>
      <c r="F90" s="11" t="n"/>
      <c r="G90" s="9">
        <f>IF(B90="","",IF(F90&lt;&gt;"",F90,IF(E90&lt;&gt;"Format OK","Others",IF(OR(MID(D90,4,1)="P",MID(D90,4,1)="H"),"Individual/HUF",IF(MID(D90,4,1)="C","Company","Others")))))</f>
        <v/>
      </c>
      <c r="H90" s="11" t="n"/>
      <c r="I90" s="9">
        <f>IF(H90="","",IFERROR(INDEX(IF(G90="Individual/HUF",Rates!$C$5:$C$26,IF(G90="Company",Rates!$D$5:$D$26,Rates!$E$5:$E$26)),MATCH(H90,Rates!$A$5:$A$26,0)),"?"))</f>
        <v/>
      </c>
      <c r="J90" s="12" t="n"/>
      <c r="K90" s="13">
        <f>IF(H90="","",IFERROR(INDEX(IF(G90="Individual/HUF",Rates!$I$5:$I$26,IF(G90="Company",Rates!$J$5:$J$26,Rates!$K$5:$K$26)),MATCH(H90,Rates!$A$5:$A$26,0)),""))</f>
        <v/>
      </c>
      <c r="L90" s="14" t="n"/>
      <c r="M90" s="13">
        <f>IF(H90="","",IF(L90&lt;&gt;"",IF(E90="Format OK",L90,MAX(L90,INDEX(Rates!$L$5:$L$26,MATCH(H90,Rates!$A$5:$A$26,0)))),IF(K90="","rate?",IF(E90="Format OK",K90,MAX(K90,INDEX(Rates!$L$5:$L$26,MATCH(H90,Rates!$A$5:$A$26,0)))))))</f>
        <v/>
      </c>
      <c r="N90" s="15">
        <f>IF(OR(H90="",NOT(ISNUMBER(M90))),0,IF(AND(LEFT(P90,5)="Below",L90=""),0,ROUND(J90*M90,0)))</f>
        <v/>
      </c>
      <c r="O90" s="15">
        <f>IF(H90="","",SUMIFS($J$5:$J$504,$C$5:$C$504,C90,$H$5:$H$504,H90,$B$5:$B$504,"&lt;="&amp;B90,$B$5:$B$504,"&gt;="&amp;Settings!$B$5))</f>
        <v/>
      </c>
      <c r="P90" s="9">
        <f>IF(H90="","",IFERROR(IF(AND(INDEX(Rates!$F$5:$F$26,MATCH(H90,Rates!$A$5:$A$26,0))=0,INDEX(Rates!$G$5:$G$26,MATCH(H90,Rates!$A$5:$A$26,0))=0),"Deduct (no threshold)",IF(OR(AND(INDEX(Rates!$F$5:$F$26,MATCH(H90,Rates!$A$5:$A$26,0))&gt;0,J90&gt;INDEX(Rates!$F$5:$F$26,MATCH(H90,Rates!$A$5:$A$26,0))),AND(INDEX(Rates!$G$5:$G$26,MATCH(H90,Rates!$A$5:$A$26,0))&gt;0,O90&gt;INDEX(Rates!$G$5:$G$26,MATCH(H90,Rates!$A$5:$A$26,0)))),"Deduct","Below threshold: check")),"?"))</f>
        <v/>
      </c>
      <c r="Q90" s="10" t="n"/>
      <c r="R90" s="16">
        <f>IF(OR(B90="",Q90=""),0,IF(Q90&gt;B90,((YEAR(Q90)-YEAR(B90))*12+MONTH(Q90)-MONTH(B90)+1),0))</f>
        <v/>
      </c>
      <c r="S90" s="15">
        <f>ROUND(N90*Settings!$B$8*R90,0)</f>
        <v/>
      </c>
      <c r="T90" s="17">
        <f>IF(B90="","",IF(MONTH(IF(Q90="",B90,Q90))=3,DATE(YEAR(IF(Q90="",B90,Q90)),4,30),DATE(YEAR(IF(Q90="",B90,Q90)),MONTH(IF(Q90="",B90,Q90))+1,7)))</f>
        <v/>
      </c>
      <c r="U90" s="10" t="n"/>
      <c r="V90" s="11" t="n"/>
      <c r="W90" s="16">
        <f>IF(OR(B90="",N90=0),0,IF(U90="",IF(Settings!$B$4&gt;T90,((YEAR(Settings!$B$4)-YEAR(IF(Q90="",B90,Q90)))*12+MONTH(Settings!$B$4)-MONTH(IF(Q90="",B90,Q90))+1),0),IF(U90&gt;T90,((YEAR(U90)-YEAR(IF(Q90="",B90,Q90)))*12+MONTH(U90)-MONTH(IF(Q90="",B90,Q90))+1),0)))</f>
        <v/>
      </c>
      <c r="X90" s="15">
        <f>ROUND(N90*Settings!$B$9*W90,0)</f>
        <v/>
      </c>
      <c r="Y90" s="15">
        <f>S90+X90</f>
        <v/>
      </c>
      <c r="Z90" s="18">
        <f>IF(B90="","",DATE(YEAR(IF(Q90="",B90,Q90)),MONTH(IF(Q90="",B90,Q90)),1))</f>
        <v/>
      </c>
      <c r="AA90" s="9">
        <f>IF(B90="","","Q"&amp;(INT(MOD(MONTH(IF(Q90="",B90,Q90))-4,12)/3)+1))</f>
        <v/>
      </c>
      <c r="AB90" s="9">
        <f>IF(H90="","",IFERROR(INDEX(Rates!$M$5:$M$26,MATCH(H90,Rates!$A$5:$A$26,0)),""))</f>
        <v/>
      </c>
    </row>
    <row r="91">
      <c r="A91" s="9">
        <f>IF(B91="","",ROW()-4)</f>
        <v/>
      </c>
      <c r="B91" s="10" t="n"/>
      <c r="C91" s="11" t="n"/>
      <c r="D91" s="11" t="n"/>
      <c r="E91" s="9">
        <f>IF(B91="","",IF(D91="","No PAN",IF(AND(LEN(D91)=10,ISERROR(VALUE(LEFT(D91,1))),ISERROR(VALUE(MID(D91,5,1))),ISNUMBER(VALUE(MID(D91,6,4))),ISERROR(VALUE(RIGHT(D91,1)))),"Format OK","Check PAN")))</f>
        <v/>
      </c>
      <c r="F91" s="11" t="n"/>
      <c r="G91" s="9">
        <f>IF(B91="","",IF(F91&lt;&gt;"",F91,IF(E91&lt;&gt;"Format OK","Others",IF(OR(MID(D91,4,1)="P",MID(D91,4,1)="H"),"Individual/HUF",IF(MID(D91,4,1)="C","Company","Others")))))</f>
        <v/>
      </c>
      <c r="H91" s="11" t="n"/>
      <c r="I91" s="9">
        <f>IF(H91="","",IFERROR(INDEX(IF(G91="Individual/HUF",Rates!$C$5:$C$26,IF(G91="Company",Rates!$D$5:$D$26,Rates!$E$5:$E$26)),MATCH(H91,Rates!$A$5:$A$26,0)),"?"))</f>
        <v/>
      </c>
      <c r="J91" s="12" t="n"/>
      <c r="K91" s="13">
        <f>IF(H91="","",IFERROR(INDEX(IF(G91="Individual/HUF",Rates!$I$5:$I$26,IF(G91="Company",Rates!$J$5:$J$26,Rates!$K$5:$K$26)),MATCH(H91,Rates!$A$5:$A$26,0)),""))</f>
        <v/>
      </c>
      <c r="L91" s="14" t="n"/>
      <c r="M91" s="13">
        <f>IF(H91="","",IF(L91&lt;&gt;"",IF(E91="Format OK",L91,MAX(L91,INDEX(Rates!$L$5:$L$26,MATCH(H91,Rates!$A$5:$A$26,0)))),IF(K91="","rate?",IF(E91="Format OK",K91,MAX(K91,INDEX(Rates!$L$5:$L$26,MATCH(H91,Rates!$A$5:$A$26,0)))))))</f>
        <v/>
      </c>
      <c r="N91" s="15">
        <f>IF(OR(H91="",NOT(ISNUMBER(M91))),0,IF(AND(LEFT(P91,5)="Below",L91=""),0,ROUND(J91*M91,0)))</f>
        <v/>
      </c>
      <c r="O91" s="15">
        <f>IF(H91="","",SUMIFS($J$5:$J$504,$C$5:$C$504,C91,$H$5:$H$504,H91,$B$5:$B$504,"&lt;="&amp;B91,$B$5:$B$504,"&gt;="&amp;Settings!$B$5))</f>
        <v/>
      </c>
      <c r="P91" s="9">
        <f>IF(H91="","",IFERROR(IF(AND(INDEX(Rates!$F$5:$F$26,MATCH(H91,Rates!$A$5:$A$26,0))=0,INDEX(Rates!$G$5:$G$26,MATCH(H91,Rates!$A$5:$A$26,0))=0),"Deduct (no threshold)",IF(OR(AND(INDEX(Rates!$F$5:$F$26,MATCH(H91,Rates!$A$5:$A$26,0))&gt;0,J91&gt;INDEX(Rates!$F$5:$F$26,MATCH(H91,Rates!$A$5:$A$26,0))),AND(INDEX(Rates!$G$5:$G$26,MATCH(H91,Rates!$A$5:$A$26,0))&gt;0,O91&gt;INDEX(Rates!$G$5:$G$26,MATCH(H91,Rates!$A$5:$A$26,0)))),"Deduct","Below threshold: check")),"?"))</f>
        <v/>
      </c>
      <c r="Q91" s="10" t="n"/>
      <c r="R91" s="16">
        <f>IF(OR(B91="",Q91=""),0,IF(Q91&gt;B91,((YEAR(Q91)-YEAR(B91))*12+MONTH(Q91)-MONTH(B91)+1),0))</f>
        <v/>
      </c>
      <c r="S91" s="15">
        <f>ROUND(N91*Settings!$B$8*R91,0)</f>
        <v/>
      </c>
      <c r="T91" s="17">
        <f>IF(B91="","",IF(MONTH(IF(Q91="",B91,Q91))=3,DATE(YEAR(IF(Q91="",B91,Q91)),4,30),DATE(YEAR(IF(Q91="",B91,Q91)),MONTH(IF(Q91="",B91,Q91))+1,7)))</f>
        <v/>
      </c>
      <c r="U91" s="10" t="n"/>
      <c r="V91" s="11" t="n"/>
      <c r="W91" s="16">
        <f>IF(OR(B91="",N91=0),0,IF(U91="",IF(Settings!$B$4&gt;T91,((YEAR(Settings!$B$4)-YEAR(IF(Q91="",B91,Q91)))*12+MONTH(Settings!$B$4)-MONTH(IF(Q91="",B91,Q91))+1),0),IF(U91&gt;T91,((YEAR(U91)-YEAR(IF(Q91="",B91,Q91)))*12+MONTH(U91)-MONTH(IF(Q91="",B91,Q91))+1),0)))</f>
        <v/>
      </c>
      <c r="X91" s="15">
        <f>ROUND(N91*Settings!$B$9*W91,0)</f>
        <v/>
      </c>
      <c r="Y91" s="15">
        <f>S91+X91</f>
        <v/>
      </c>
      <c r="Z91" s="18">
        <f>IF(B91="","",DATE(YEAR(IF(Q91="",B91,Q91)),MONTH(IF(Q91="",B91,Q91)),1))</f>
        <v/>
      </c>
      <c r="AA91" s="9">
        <f>IF(B91="","","Q"&amp;(INT(MOD(MONTH(IF(Q91="",B91,Q91))-4,12)/3)+1))</f>
        <v/>
      </c>
      <c r="AB91" s="9">
        <f>IF(H91="","",IFERROR(INDEX(Rates!$M$5:$M$26,MATCH(H91,Rates!$A$5:$A$26,0)),""))</f>
        <v/>
      </c>
    </row>
    <row r="92">
      <c r="A92" s="9">
        <f>IF(B92="","",ROW()-4)</f>
        <v/>
      </c>
      <c r="B92" s="10" t="n"/>
      <c r="C92" s="11" t="n"/>
      <c r="D92" s="11" t="n"/>
      <c r="E92" s="9">
        <f>IF(B92="","",IF(D92="","No PAN",IF(AND(LEN(D92)=10,ISERROR(VALUE(LEFT(D92,1))),ISERROR(VALUE(MID(D92,5,1))),ISNUMBER(VALUE(MID(D92,6,4))),ISERROR(VALUE(RIGHT(D92,1)))),"Format OK","Check PAN")))</f>
        <v/>
      </c>
      <c r="F92" s="11" t="n"/>
      <c r="G92" s="9">
        <f>IF(B92="","",IF(F92&lt;&gt;"",F92,IF(E92&lt;&gt;"Format OK","Others",IF(OR(MID(D92,4,1)="P",MID(D92,4,1)="H"),"Individual/HUF",IF(MID(D92,4,1)="C","Company","Others")))))</f>
        <v/>
      </c>
      <c r="H92" s="11" t="n"/>
      <c r="I92" s="9">
        <f>IF(H92="","",IFERROR(INDEX(IF(G92="Individual/HUF",Rates!$C$5:$C$26,IF(G92="Company",Rates!$D$5:$D$26,Rates!$E$5:$E$26)),MATCH(H92,Rates!$A$5:$A$26,0)),"?"))</f>
        <v/>
      </c>
      <c r="J92" s="12" t="n"/>
      <c r="K92" s="13">
        <f>IF(H92="","",IFERROR(INDEX(IF(G92="Individual/HUF",Rates!$I$5:$I$26,IF(G92="Company",Rates!$J$5:$J$26,Rates!$K$5:$K$26)),MATCH(H92,Rates!$A$5:$A$26,0)),""))</f>
        <v/>
      </c>
      <c r="L92" s="14" t="n"/>
      <c r="M92" s="13">
        <f>IF(H92="","",IF(L92&lt;&gt;"",IF(E92="Format OK",L92,MAX(L92,INDEX(Rates!$L$5:$L$26,MATCH(H92,Rates!$A$5:$A$26,0)))),IF(K92="","rate?",IF(E92="Format OK",K92,MAX(K92,INDEX(Rates!$L$5:$L$26,MATCH(H92,Rates!$A$5:$A$26,0)))))))</f>
        <v/>
      </c>
      <c r="N92" s="15">
        <f>IF(OR(H92="",NOT(ISNUMBER(M92))),0,IF(AND(LEFT(P92,5)="Below",L92=""),0,ROUND(J92*M92,0)))</f>
        <v/>
      </c>
      <c r="O92" s="15">
        <f>IF(H92="","",SUMIFS($J$5:$J$504,$C$5:$C$504,C92,$H$5:$H$504,H92,$B$5:$B$504,"&lt;="&amp;B92,$B$5:$B$504,"&gt;="&amp;Settings!$B$5))</f>
        <v/>
      </c>
      <c r="P92" s="9">
        <f>IF(H92="","",IFERROR(IF(AND(INDEX(Rates!$F$5:$F$26,MATCH(H92,Rates!$A$5:$A$26,0))=0,INDEX(Rates!$G$5:$G$26,MATCH(H92,Rates!$A$5:$A$26,0))=0),"Deduct (no threshold)",IF(OR(AND(INDEX(Rates!$F$5:$F$26,MATCH(H92,Rates!$A$5:$A$26,0))&gt;0,J92&gt;INDEX(Rates!$F$5:$F$26,MATCH(H92,Rates!$A$5:$A$26,0))),AND(INDEX(Rates!$G$5:$G$26,MATCH(H92,Rates!$A$5:$A$26,0))&gt;0,O92&gt;INDEX(Rates!$G$5:$G$26,MATCH(H92,Rates!$A$5:$A$26,0)))),"Deduct","Below threshold: check")),"?"))</f>
        <v/>
      </c>
      <c r="Q92" s="10" t="n"/>
      <c r="R92" s="16">
        <f>IF(OR(B92="",Q92=""),0,IF(Q92&gt;B92,((YEAR(Q92)-YEAR(B92))*12+MONTH(Q92)-MONTH(B92)+1),0))</f>
        <v/>
      </c>
      <c r="S92" s="15">
        <f>ROUND(N92*Settings!$B$8*R92,0)</f>
        <v/>
      </c>
      <c r="T92" s="17">
        <f>IF(B92="","",IF(MONTH(IF(Q92="",B92,Q92))=3,DATE(YEAR(IF(Q92="",B92,Q92)),4,30),DATE(YEAR(IF(Q92="",B92,Q92)),MONTH(IF(Q92="",B92,Q92))+1,7)))</f>
        <v/>
      </c>
      <c r="U92" s="10" t="n"/>
      <c r="V92" s="11" t="n"/>
      <c r="W92" s="16">
        <f>IF(OR(B92="",N92=0),0,IF(U92="",IF(Settings!$B$4&gt;T92,((YEAR(Settings!$B$4)-YEAR(IF(Q92="",B92,Q92)))*12+MONTH(Settings!$B$4)-MONTH(IF(Q92="",B92,Q92))+1),0),IF(U92&gt;T92,((YEAR(U92)-YEAR(IF(Q92="",B92,Q92)))*12+MONTH(U92)-MONTH(IF(Q92="",B92,Q92))+1),0)))</f>
        <v/>
      </c>
      <c r="X92" s="15">
        <f>ROUND(N92*Settings!$B$9*W92,0)</f>
        <v/>
      </c>
      <c r="Y92" s="15">
        <f>S92+X92</f>
        <v/>
      </c>
      <c r="Z92" s="18">
        <f>IF(B92="","",DATE(YEAR(IF(Q92="",B92,Q92)),MONTH(IF(Q92="",B92,Q92)),1))</f>
        <v/>
      </c>
      <c r="AA92" s="9">
        <f>IF(B92="","","Q"&amp;(INT(MOD(MONTH(IF(Q92="",B92,Q92))-4,12)/3)+1))</f>
        <v/>
      </c>
      <c r="AB92" s="9">
        <f>IF(H92="","",IFERROR(INDEX(Rates!$M$5:$M$26,MATCH(H92,Rates!$A$5:$A$26,0)),""))</f>
        <v/>
      </c>
    </row>
    <row r="93">
      <c r="A93" s="9">
        <f>IF(B93="","",ROW()-4)</f>
        <v/>
      </c>
      <c r="B93" s="10" t="n"/>
      <c r="C93" s="11" t="n"/>
      <c r="D93" s="11" t="n"/>
      <c r="E93" s="9">
        <f>IF(B93="","",IF(D93="","No PAN",IF(AND(LEN(D93)=10,ISERROR(VALUE(LEFT(D93,1))),ISERROR(VALUE(MID(D93,5,1))),ISNUMBER(VALUE(MID(D93,6,4))),ISERROR(VALUE(RIGHT(D93,1)))),"Format OK","Check PAN")))</f>
        <v/>
      </c>
      <c r="F93" s="11" t="n"/>
      <c r="G93" s="9">
        <f>IF(B93="","",IF(F93&lt;&gt;"",F93,IF(E93&lt;&gt;"Format OK","Others",IF(OR(MID(D93,4,1)="P",MID(D93,4,1)="H"),"Individual/HUF",IF(MID(D93,4,1)="C","Company","Others")))))</f>
        <v/>
      </c>
      <c r="H93" s="11" t="n"/>
      <c r="I93" s="9">
        <f>IF(H93="","",IFERROR(INDEX(IF(G93="Individual/HUF",Rates!$C$5:$C$26,IF(G93="Company",Rates!$D$5:$D$26,Rates!$E$5:$E$26)),MATCH(H93,Rates!$A$5:$A$26,0)),"?"))</f>
        <v/>
      </c>
      <c r="J93" s="12" t="n"/>
      <c r="K93" s="13">
        <f>IF(H93="","",IFERROR(INDEX(IF(G93="Individual/HUF",Rates!$I$5:$I$26,IF(G93="Company",Rates!$J$5:$J$26,Rates!$K$5:$K$26)),MATCH(H93,Rates!$A$5:$A$26,0)),""))</f>
        <v/>
      </c>
      <c r="L93" s="14" t="n"/>
      <c r="M93" s="13">
        <f>IF(H93="","",IF(L93&lt;&gt;"",IF(E93="Format OK",L93,MAX(L93,INDEX(Rates!$L$5:$L$26,MATCH(H93,Rates!$A$5:$A$26,0)))),IF(K93="","rate?",IF(E93="Format OK",K93,MAX(K93,INDEX(Rates!$L$5:$L$26,MATCH(H93,Rates!$A$5:$A$26,0)))))))</f>
        <v/>
      </c>
      <c r="N93" s="15">
        <f>IF(OR(H93="",NOT(ISNUMBER(M93))),0,IF(AND(LEFT(P93,5)="Below",L93=""),0,ROUND(J93*M93,0)))</f>
        <v/>
      </c>
      <c r="O93" s="15">
        <f>IF(H93="","",SUMIFS($J$5:$J$504,$C$5:$C$504,C93,$H$5:$H$504,H93,$B$5:$B$504,"&lt;="&amp;B93,$B$5:$B$504,"&gt;="&amp;Settings!$B$5))</f>
        <v/>
      </c>
      <c r="P93" s="9">
        <f>IF(H93="","",IFERROR(IF(AND(INDEX(Rates!$F$5:$F$26,MATCH(H93,Rates!$A$5:$A$26,0))=0,INDEX(Rates!$G$5:$G$26,MATCH(H93,Rates!$A$5:$A$26,0))=0),"Deduct (no threshold)",IF(OR(AND(INDEX(Rates!$F$5:$F$26,MATCH(H93,Rates!$A$5:$A$26,0))&gt;0,J93&gt;INDEX(Rates!$F$5:$F$26,MATCH(H93,Rates!$A$5:$A$26,0))),AND(INDEX(Rates!$G$5:$G$26,MATCH(H93,Rates!$A$5:$A$26,0))&gt;0,O93&gt;INDEX(Rates!$G$5:$G$26,MATCH(H93,Rates!$A$5:$A$26,0)))),"Deduct","Below threshold: check")),"?"))</f>
        <v/>
      </c>
      <c r="Q93" s="10" t="n"/>
      <c r="R93" s="16">
        <f>IF(OR(B93="",Q93=""),0,IF(Q93&gt;B93,((YEAR(Q93)-YEAR(B93))*12+MONTH(Q93)-MONTH(B93)+1),0))</f>
        <v/>
      </c>
      <c r="S93" s="15">
        <f>ROUND(N93*Settings!$B$8*R93,0)</f>
        <v/>
      </c>
      <c r="T93" s="17">
        <f>IF(B93="","",IF(MONTH(IF(Q93="",B93,Q93))=3,DATE(YEAR(IF(Q93="",B93,Q93)),4,30),DATE(YEAR(IF(Q93="",B93,Q93)),MONTH(IF(Q93="",B93,Q93))+1,7)))</f>
        <v/>
      </c>
      <c r="U93" s="10" t="n"/>
      <c r="V93" s="11" t="n"/>
      <c r="W93" s="16">
        <f>IF(OR(B93="",N93=0),0,IF(U93="",IF(Settings!$B$4&gt;T93,((YEAR(Settings!$B$4)-YEAR(IF(Q93="",B93,Q93)))*12+MONTH(Settings!$B$4)-MONTH(IF(Q93="",B93,Q93))+1),0),IF(U93&gt;T93,((YEAR(U93)-YEAR(IF(Q93="",B93,Q93)))*12+MONTH(U93)-MONTH(IF(Q93="",B93,Q93))+1),0)))</f>
        <v/>
      </c>
      <c r="X93" s="15">
        <f>ROUND(N93*Settings!$B$9*W93,0)</f>
        <v/>
      </c>
      <c r="Y93" s="15">
        <f>S93+X93</f>
        <v/>
      </c>
      <c r="Z93" s="18">
        <f>IF(B93="","",DATE(YEAR(IF(Q93="",B93,Q93)),MONTH(IF(Q93="",B93,Q93)),1))</f>
        <v/>
      </c>
      <c r="AA93" s="9">
        <f>IF(B93="","","Q"&amp;(INT(MOD(MONTH(IF(Q93="",B93,Q93))-4,12)/3)+1))</f>
        <v/>
      </c>
      <c r="AB93" s="9">
        <f>IF(H93="","",IFERROR(INDEX(Rates!$M$5:$M$26,MATCH(H93,Rates!$A$5:$A$26,0)),""))</f>
        <v/>
      </c>
    </row>
    <row r="94">
      <c r="A94" s="9">
        <f>IF(B94="","",ROW()-4)</f>
        <v/>
      </c>
      <c r="B94" s="10" t="n"/>
      <c r="C94" s="11" t="n"/>
      <c r="D94" s="11" t="n"/>
      <c r="E94" s="9">
        <f>IF(B94="","",IF(D94="","No PAN",IF(AND(LEN(D94)=10,ISERROR(VALUE(LEFT(D94,1))),ISERROR(VALUE(MID(D94,5,1))),ISNUMBER(VALUE(MID(D94,6,4))),ISERROR(VALUE(RIGHT(D94,1)))),"Format OK","Check PAN")))</f>
        <v/>
      </c>
      <c r="F94" s="11" t="n"/>
      <c r="G94" s="9">
        <f>IF(B94="","",IF(F94&lt;&gt;"",F94,IF(E94&lt;&gt;"Format OK","Others",IF(OR(MID(D94,4,1)="P",MID(D94,4,1)="H"),"Individual/HUF",IF(MID(D94,4,1)="C","Company","Others")))))</f>
        <v/>
      </c>
      <c r="H94" s="11" t="n"/>
      <c r="I94" s="9">
        <f>IF(H94="","",IFERROR(INDEX(IF(G94="Individual/HUF",Rates!$C$5:$C$26,IF(G94="Company",Rates!$D$5:$D$26,Rates!$E$5:$E$26)),MATCH(H94,Rates!$A$5:$A$26,0)),"?"))</f>
        <v/>
      </c>
      <c r="J94" s="12" t="n"/>
      <c r="K94" s="13">
        <f>IF(H94="","",IFERROR(INDEX(IF(G94="Individual/HUF",Rates!$I$5:$I$26,IF(G94="Company",Rates!$J$5:$J$26,Rates!$K$5:$K$26)),MATCH(H94,Rates!$A$5:$A$26,0)),""))</f>
        <v/>
      </c>
      <c r="L94" s="14" t="n"/>
      <c r="M94" s="13">
        <f>IF(H94="","",IF(L94&lt;&gt;"",IF(E94="Format OK",L94,MAX(L94,INDEX(Rates!$L$5:$L$26,MATCH(H94,Rates!$A$5:$A$26,0)))),IF(K94="","rate?",IF(E94="Format OK",K94,MAX(K94,INDEX(Rates!$L$5:$L$26,MATCH(H94,Rates!$A$5:$A$26,0)))))))</f>
        <v/>
      </c>
      <c r="N94" s="15">
        <f>IF(OR(H94="",NOT(ISNUMBER(M94))),0,IF(AND(LEFT(P94,5)="Below",L94=""),0,ROUND(J94*M94,0)))</f>
        <v/>
      </c>
      <c r="O94" s="15">
        <f>IF(H94="","",SUMIFS($J$5:$J$504,$C$5:$C$504,C94,$H$5:$H$504,H94,$B$5:$B$504,"&lt;="&amp;B94,$B$5:$B$504,"&gt;="&amp;Settings!$B$5))</f>
        <v/>
      </c>
      <c r="P94" s="9">
        <f>IF(H94="","",IFERROR(IF(AND(INDEX(Rates!$F$5:$F$26,MATCH(H94,Rates!$A$5:$A$26,0))=0,INDEX(Rates!$G$5:$G$26,MATCH(H94,Rates!$A$5:$A$26,0))=0),"Deduct (no threshold)",IF(OR(AND(INDEX(Rates!$F$5:$F$26,MATCH(H94,Rates!$A$5:$A$26,0))&gt;0,J94&gt;INDEX(Rates!$F$5:$F$26,MATCH(H94,Rates!$A$5:$A$26,0))),AND(INDEX(Rates!$G$5:$G$26,MATCH(H94,Rates!$A$5:$A$26,0))&gt;0,O94&gt;INDEX(Rates!$G$5:$G$26,MATCH(H94,Rates!$A$5:$A$26,0)))),"Deduct","Below threshold: check")),"?"))</f>
        <v/>
      </c>
      <c r="Q94" s="10" t="n"/>
      <c r="R94" s="16">
        <f>IF(OR(B94="",Q94=""),0,IF(Q94&gt;B94,((YEAR(Q94)-YEAR(B94))*12+MONTH(Q94)-MONTH(B94)+1),0))</f>
        <v/>
      </c>
      <c r="S94" s="15">
        <f>ROUND(N94*Settings!$B$8*R94,0)</f>
        <v/>
      </c>
      <c r="T94" s="17">
        <f>IF(B94="","",IF(MONTH(IF(Q94="",B94,Q94))=3,DATE(YEAR(IF(Q94="",B94,Q94)),4,30),DATE(YEAR(IF(Q94="",B94,Q94)),MONTH(IF(Q94="",B94,Q94))+1,7)))</f>
        <v/>
      </c>
      <c r="U94" s="10" t="n"/>
      <c r="V94" s="11" t="n"/>
      <c r="W94" s="16">
        <f>IF(OR(B94="",N94=0),0,IF(U94="",IF(Settings!$B$4&gt;T94,((YEAR(Settings!$B$4)-YEAR(IF(Q94="",B94,Q94)))*12+MONTH(Settings!$B$4)-MONTH(IF(Q94="",B94,Q94))+1),0),IF(U94&gt;T94,((YEAR(U94)-YEAR(IF(Q94="",B94,Q94)))*12+MONTH(U94)-MONTH(IF(Q94="",B94,Q94))+1),0)))</f>
        <v/>
      </c>
      <c r="X94" s="15">
        <f>ROUND(N94*Settings!$B$9*W94,0)</f>
        <v/>
      </c>
      <c r="Y94" s="15">
        <f>S94+X94</f>
        <v/>
      </c>
      <c r="Z94" s="18">
        <f>IF(B94="","",DATE(YEAR(IF(Q94="",B94,Q94)),MONTH(IF(Q94="",B94,Q94)),1))</f>
        <v/>
      </c>
      <c r="AA94" s="9">
        <f>IF(B94="","","Q"&amp;(INT(MOD(MONTH(IF(Q94="",B94,Q94))-4,12)/3)+1))</f>
        <v/>
      </c>
      <c r="AB94" s="9">
        <f>IF(H94="","",IFERROR(INDEX(Rates!$M$5:$M$26,MATCH(H94,Rates!$A$5:$A$26,0)),""))</f>
        <v/>
      </c>
    </row>
    <row r="95">
      <c r="A95" s="9">
        <f>IF(B95="","",ROW()-4)</f>
        <v/>
      </c>
      <c r="B95" s="10" t="n"/>
      <c r="C95" s="11" t="n"/>
      <c r="D95" s="11" t="n"/>
      <c r="E95" s="9">
        <f>IF(B95="","",IF(D95="","No PAN",IF(AND(LEN(D95)=10,ISERROR(VALUE(LEFT(D95,1))),ISERROR(VALUE(MID(D95,5,1))),ISNUMBER(VALUE(MID(D95,6,4))),ISERROR(VALUE(RIGHT(D95,1)))),"Format OK","Check PAN")))</f>
        <v/>
      </c>
      <c r="F95" s="11" t="n"/>
      <c r="G95" s="9">
        <f>IF(B95="","",IF(F95&lt;&gt;"",F95,IF(E95&lt;&gt;"Format OK","Others",IF(OR(MID(D95,4,1)="P",MID(D95,4,1)="H"),"Individual/HUF",IF(MID(D95,4,1)="C","Company","Others")))))</f>
        <v/>
      </c>
      <c r="H95" s="11" t="n"/>
      <c r="I95" s="9">
        <f>IF(H95="","",IFERROR(INDEX(IF(G95="Individual/HUF",Rates!$C$5:$C$26,IF(G95="Company",Rates!$D$5:$D$26,Rates!$E$5:$E$26)),MATCH(H95,Rates!$A$5:$A$26,0)),"?"))</f>
        <v/>
      </c>
      <c r="J95" s="12" t="n"/>
      <c r="K95" s="13">
        <f>IF(H95="","",IFERROR(INDEX(IF(G95="Individual/HUF",Rates!$I$5:$I$26,IF(G95="Company",Rates!$J$5:$J$26,Rates!$K$5:$K$26)),MATCH(H95,Rates!$A$5:$A$26,0)),""))</f>
        <v/>
      </c>
      <c r="L95" s="14" t="n"/>
      <c r="M95" s="13">
        <f>IF(H95="","",IF(L95&lt;&gt;"",IF(E95="Format OK",L95,MAX(L95,INDEX(Rates!$L$5:$L$26,MATCH(H95,Rates!$A$5:$A$26,0)))),IF(K95="","rate?",IF(E95="Format OK",K95,MAX(K95,INDEX(Rates!$L$5:$L$26,MATCH(H95,Rates!$A$5:$A$26,0)))))))</f>
        <v/>
      </c>
      <c r="N95" s="15">
        <f>IF(OR(H95="",NOT(ISNUMBER(M95))),0,IF(AND(LEFT(P95,5)="Below",L95=""),0,ROUND(J95*M95,0)))</f>
        <v/>
      </c>
      <c r="O95" s="15">
        <f>IF(H95="","",SUMIFS($J$5:$J$504,$C$5:$C$504,C95,$H$5:$H$504,H95,$B$5:$B$504,"&lt;="&amp;B95,$B$5:$B$504,"&gt;="&amp;Settings!$B$5))</f>
        <v/>
      </c>
      <c r="P95" s="9">
        <f>IF(H95="","",IFERROR(IF(AND(INDEX(Rates!$F$5:$F$26,MATCH(H95,Rates!$A$5:$A$26,0))=0,INDEX(Rates!$G$5:$G$26,MATCH(H95,Rates!$A$5:$A$26,0))=0),"Deduct (no threshold)",IF(OR(AND(INDEX(Rates!$F$5:$F$26,MATCH(H95,Rates!$A$5:$A$26,0))&gt;0,J95&gt;INDEX(Rates!$F$5:$F$26,MATCH(H95,Rates!$A$5:$A$26,0))),AND(INDEX(Rates!$G$5:$G$26,MATCH(H95,Rates!$A$5:$A$26,0))&gt;0,O95&gt;INDEX(Rates!$G$5:$G$26,MATCH(H95,Rates!$A$5:$A$26,0)))),"Deduct","Below threshold: check")),"?"))</f>
        <v/>
      </c>
      <c r="Q95" s="10" t="n"/>
      <c r="R95" s="16">
        <f>IF(OR(B95="",Q95=""),0,IF(Q95&gt;B95,((YEAR(Q95)-YEAR(B95))*12+MONTH(Q95)-MONTH(B95)+1),0))</f>
        <v/>
      </c>
      <c r="S95" s="15">
        <f>ROUND(N95*Settings!$B$8*R95,0)</f>
        <v/>
      </c>
      <c r="T95" s="17">
        <f>IF(B95="","",IF(MONTH(IF(Q95="",B95,Q95))=3,DATE(YEAR(IF(Q95="",B95,Q95)),4,30),DATE(YEAR(IF(Q95="",B95,Q95)),MONTH(IF(Q95="",B95,Q95))+1,7)))</f>
        <v/>
      </c>
      <c r="U95" s="10" t="n"/>
      <c r="V95" s="11" t="n"/>
      <c r="W95" s="16">
        <f>IF(OR(B95="",N95=0),0,IF(U95="",IF(Settings!$B$4&gt;T95,((YEAR(Settings!$B$4)-YEAR(IF(Q95="",B95,Q95)))*12+MONTH(Settings!$B$4)-MONTH(IF(Q95="",B95,Q95))+1),0),IF(U95&gt;T95,((YEAR(U95)-YEAR(IF(Q95="",B95,Q95)))*12+MONTH(U95)-MONTH(IF(Q95="",B95,Q95))+1),0)))</f>
        <v/>
      </c>
      <c r="X95" s="15">
        <f>ROUND(N95*Settings!$B$9*W95,0)</f>
        <v/>
      </c>
      <c r="Y95" s="15">
        <f>S95+X95</f>
        <v/>
      </c>
      <c r="Z95" s="18">
        <f>IF(B95="","",DATE(YEAR(IF(Q95="",B95,Q95)),MONTH(IF(Q95="",B95,Q95)),1))</f>
        <v/>
      </c>
      <c r="AA95" s="9">
        <f>IF(B95="","","Q"&amp;(INT(MOD(MONTH(IF(Q95="",B95,Q95))-4,12)/3)+1))</f>
        <v/>
      </c>
      <c r="AB95" s="9">
        <f>IF(H95="","",IFERROR(INDEX(Rates!$M$5:$M$26,MATCH(H95,Rates!$A$5:$A$26,0)),""))</f>
        <v/>
      </c>
    </row>
    <row r="96">
      <c r="A96" s="9">
        <f>IF(B96="","",ROW()-4)</f>
        <v/>
      </c>
      <c r="B96" s="10" t="n"/>
      <c r="C96" s="11" t="n"/>
      <c r="D96" s="11" t="n"/>
      <c r="E96" s="9">
        <f>IF(B96="","",IF(D96="","No PAN",IF(AND(LEN(D96)=10,ISERROR(VALUE(LEFT(D96,1))),ISERROR(VALUE(MID(D96,5,1))),ISNUMBER(VALUE(MID(D96,6,4))),ISERROR(VALUE(RIGHT(D96,1)))),"Format OK","Check PAN")))</f>
        <v/>
      </c>
      <c r="F96" s="11" t="n"/>
      <c r="G96" s="9">
        <f>IF(B96="","",IF(F96&lt;&gt;"",F96,IF(E96&lt;&gt;"Format OK","Others",IF(OR(MID(D96,4,1)="P",MID(D96,4,1)="H"),"Individual/HUF",IF(MID(D96,4,1)="C","Company","Others")))))</f>
        <v/>
      </c>
      <c r="H96" s="11" t="n"/>
      <c r="I96" s="9">
        <f>IF(H96="","",IFERROR(INDEX(IF(G96="Individual/HUF",Rates!$C$5:$C$26,IF(G96="Company",Rates!$D$5:$D$26,Rates!$E$5:$E$26)),MATCH(H96,Rates!$A$5:$A$26,0)),"?"))</f>
        <v/>
      </c>
      <c r="J96" s="12" t="n"/>
      <c r="K96" s="13">
        <f>IF(H96="","",IFERROR(INDEX(IF(G96="Individual/HUF",Rates!$I$5:$I$26,IF(G96="Company",Rates!$J$5:$J$26,Rates!$K$5:$K$26)),MATCH(H96,Rates!$A$5:$A$26,0)),""))</f>
        <v/>
      </c>
      <c r="L96" s="14" t="n"/>
      <c r="M96" s="13">
        <f>IF(H96="","",IF(L96&lt;&gt;"",IF(E96="Format OK",L96,MAX(L96,INDEX(Rates!$L$5:$L$26,MATCH(H96,Rates!$A$5:$A$26,0)))),IF(K96="","rate?",IF(E96="Format OK",K96,MAX(K96,INDEX(Rates!$L$5:$L$26,MATCH(H96,Rates!$A$5:$A$26,0)))))))</f>
        <v/>
      </c>
      <c r="N96" s="15">
        <f>IF(OR(H96="",NOT(ISNUMBER(M96))),0,IF(AND(LEFT(P96,5)="Below",L96=""),0,ROUND(J96*M96,0)))</f>
        <v/>
      </c>
      <c r="O96" s="15">
        <f>IF(H96="","",SUMIFS($J$5:$J$504,$C$5:$C$504,C96,$H$5:$H$504,H96,$B$5:$B$504,"&lt;="&amp;B96,$B$5:$B$504,"&gt;="&amp;Settings!$B$5))</f>
        <v/>
      </c>
      <c r="P96" s="9">
        <f>IF(H96="","",IFERROR(IF(AND(INDEX(Rates!$F$5:$F$26,MATCH(H96,Rates!$A$5:$A$26,0))=0,INDEX(Rates!$G$5:$G$26,MATCH(H96,Rates!$A$5:$A$26,0))=0),"Deduct (no threshold)",IF(OR(AND(INDEX(Rates!$F$5:$F$26,MATCH(H96,Rates!$A$5:$A$26,0))&gt;0,J96&gt;INDEX(Rates!$F$5:$F$26,MATCH(H96,Rates!$A$5:$A$26,0))),AND(INDEX(Rates!$G$5:$G$26,MATCH(H96,Rates!$A$5:$A$26,0))&gt;0,O96&gt;INDEX(Rates!$G$5:$G$26,MATCH(H96,Rates!$A$5:$A$26,0)))),"Deduct","Below threshold: check")),"?"))</f>
        <v/>
      </c>
      <c r="Q96" s="10" t="n"/>
      <c r="R96" s="16">
        <f>IF(OR(B96="",Q96=""),0,IF(Q96&gt;B96,((YEAR(Q96)-YEAR(B96))*12+MONTH(Q96)-MONTH(B96)+1),0))</f>
        <v/>
      </c>
      <c r="S96" s="15">
        <f>ROUND(N96*Settings!$B$8*R96,0)</f>
        <v/>
      </c>
      <c r="T96" s="17">
        <f>IF(B96="","",IF(MONTH(IF(Q96="",B96,Q96))=3,DATE(YEAR(IF(Q96="",B96,Q96)),4,30),DATE(YEAR(IF(Q96="",B96,Q96)),MONTH(IF(Q96="",B96,Q96))+1,7)))</f>
        <v/>
      </c>
      <c r="U96" s="10" t="n"/>
      <c r="V96" s="11" t="n"/>
      <c r="W96" s="16">
        <f>IF(OR(B96="",N96=0),0,IF(U96="",IF(Settings!$B$4&gt;T96,((YEAR(Settings!$B$4)-YEAR(IF(Q96="",B96,Q96)))*12+MONTH(Settings!$B$4)-MONTH(IF(Q96="",B96,Q96))+1),0),IF(U96&gt;T96,((YEAR(U96)-YEAR(IF(Q96="",B96,Q96)))*12+MONTH(U96)-MONTH(IF(Q96="",B96,Q96))+1),0)))</f>
        <v/>
      </c>
      <c r="X96" s="15">
        <f>ROUND(N96*Settings!$B$9*W96,0)</f>
        <v/>
      </c>
      <c r="Y96" s="15">
        <f>S96+X96</f>
        <v/>
      </c>
      <c r="Z96" s="18">
        <f>IF(B96="","",DATE(YEAR(IF(Q96="",B96,Q96)),MONTH(IF(Q96="",B96,Q96)),1))</f>
        <v/>
      </c>
      <c r="AA96" s="9">
        <f>IF(B96="","","Q"&amp;(INT(MOD(MONTH(IF(Q96="",B96,Q96))-4,12)/3)+1))</f>
        <v/>
      </c>
      <c r="AB96" s="9">
        <f>IF(H96="","",IFERROR(INDEX(Rates!$M$5:$M$26,MATCH(H96,Rates!$A$5:$A$26,0)),""))</f>
        <v/>
      </c>
    </row>
    <row r="97">
      <c r="A97" s="9">
        <f>IF(B97="","",ROW()-4)</f>
        <v/>
      </c>
      <c r="B97" s="10" t="n"/>
      <c r="C97" s="11" t="n"/>
      <c r="D97" s="11" t="n"/>
      <c r="E97" s="9">
        <f>IF(B97="","",IF(D97="","No PAN",IF(AND(LEN(D97)=10,ISERROR(VALUE(LEFT(D97,1))),ISERROR(VALUE(MID(D97,5,1))),ISNUMBER(VALUE(MID(D97,6,4))),ISERROR(VALUE(RIGHT(D97,1)))),"Format OK","Check PAN")))</f>
        <v/>
      </c>
      <c r="F97" s="11" t="n"/>
      <c r="G97" s="9">
        <f>IF(B97="","",IF(F97&lt;&gt;"",F97,IF(E97&lt;&gt;"Format OK","Others",IF(OR(MID(D97,4,1)="P",MID(D97,4,1)="H"),"Individual/HUF",IF(MID(D97,4,1)="C","Company","Others")))))</f>
        <v/>
      </c>
      <c r="H97" s="11" t="n"/>
      <c r="I97" s="9">
        <f>IF(H97="","",IFERROR(INDEX(IF(G97="Individual/HUF",Rates!$C$5:$C$26,IF(G97="Company",Rates!$D$5:$D$26,Rates!$E$5:$E$26)),MATCH(H97,Rates!$A$5:$A$26,0)),"?"))</f>
        <v/>
      </c>
      <c r="J97" s="12" t="n"/>
      <c r="K97" s="13">
        <f>IF(H97="","",IFERROR(INDEX(IF(G97="Individual/HUF",Rates!$I$5:$I$26,IF(G97="Company",Rates!$J$5:$J$26,Rates!$K$5:$K$26)),MATCH(H97,Rates!$A$5:$A$26,0)),""))</f>
        <v/>
      </c>
      <c r="L97" s="14" t="n"/>
      <c r="M97" s="13">
        <f>IF(H97="","",IF(L97&lt;&gt;"",IF(E97="Format OK",L97,MAX(L97,INDEX(Rates!$L$5:$L$26,MATCH(H97,Rates!$A$5:$A$26,0)))),IF(K97="","rate?",IF(E97="Format OK",K97,MAX(K97,INDEX(Rates!$L$5:$L$26,MATCH(H97,Rates!$A$5:$A$26,0)))))))</f>
        <v/>
      </c>
      <c r="N97" s="15">
        <f>IF(OR(H97="",NOT(ISNUMBER(M97))),0,IF(AND(LEFT(P97,5)="Below",L97=""),0,ROUND(J97*M97,0)))</f>
        <v/>
      </c>
      <c r="O97" s="15">
        <f>IF(H97="","",SUMIFS($J$5:$J$504,$C$5:$C$504,C97,$H$5:$H$504,H97,$B$5:$B$504,"&lt;="&amp;B97,$B$5:$B$504,"&gt;="&amp;Settings!$B$5))</f>
        <v/>
      </c>
      <c r="P97" s="9">
        <f>IF(H97="","",IFERROR(IF(AND(INDEX(Rates!$F$5:$F$26,MATCH(H97,Rates!$A$5:$A$26,0))=0,INDEX(Rates!$G$5:$G$26,MATCH(H97,Rates!$A$5:$A$26,0))=0),"Deduct (no threshold)",IF(OR(AND(INDEX(Rates!$F$5:$F$26,MATCH(H97,Rates!$A$5:$A$26,0))&gt;0,J97&gt;INDEX(Rates!$F$5:$F$26,MATCH(H97,Rates!$A$5:$A$26,0))),AND(INDEX(Rates!$G$5:$G$26,MATCH(H97,Rates!$A$5:$A$26,0))&gt;0,O97&gt;INDEX(Rates!$G$5:$G$26,MATCH(H97,Rates!$A$5:$A$26,0)))),"Deduct","Below threshold: check")),"?"))</f>
        <v/>
      </c>
      <c r="Q97" s="10" t="n"/>
      <c r="R97" s="16">
        <f>IF(OR(B97="",Q97=""),0,IF(Q97&gt;B97,((YEAR(Q97)-YEAR(B97))*12+MONTH(Q97)-MONTH(B97)+1),0))</f>
        <v/>
      </c>
      <c r="S97" s="15">
        <f>ROUND(N97*Settings!$B$8*R97,0)</f>
        <v/>
      </c>
      <c r="T97" s="17">
        <f>IF(B97="","",IF(MONTH(IF(Q97="",B97,Q97))=3,DATE(YEAR(IF(Q97="",B97,Q97)),4,30),DATE(YEAR(IF(Q97="",B97,Q97)),MONTH(IF(Q97="",B97,Q97))+1,7)))</f>
        <v/>
      </c>
      <c r="U97" s="10" t="n"/>
      <c r="V97" s="11" t="n"/>
      <c r="W97" s="16">
        <f>IF(OR(B97="",N97=0),0,IF(U97="",IF(Settings!$B$4&gt;T97,((YEAR(Settings!$B$4)-YEAR(IF(Q97="",B97,Q97)))*12+MONTH(Settings!$B$4)-MONTH(IF(Q97="",B97,Q97))+1),0),IF(U97&gt;T97,((YEAR(U97)-YEAR(IF(Q97="",B97,Q97)))*12+MONTH(U97)-MONTH(IF(Q97="",B97,Q97))+1),0)))</f>
        <v/>
      </c>
      <c r="X97" s="15">
        <f>ROUND(N97*Settings!$B$9*W97,0)</f>
        <v/>
      </c>
      <c r="Y97" s="15">
        <f>S97+X97</f>
        <v/>
      </c>
      <c r="Z97" s="18">
        <f>IF(B97="","",DATE(YEAR(IF(Q97="",B97,Q97)),MONTH(IF(Q97="",B97,Q97)),1))</f>
        <v/>
      </c>
      <c r="AA97" s="9">
        <f>IF(B97="","","Q"&amp;(INT(MOD(MONTH(IF(Q97="",B97,Q97))-4,12)/3)+1))</f>
        <v/>
      </c>
      <c r="AB97" s="9">
        <f>IF(H97="","",IFERROR(INDEX(Rates!$M$5:$M$26,MATCH(H97,Rates!$A$5:$A$26,0)),""))</f>
        <v/>
      </c>
    </row>
    <row r="98">
      <c r="A98" s="9">
        <f>IF(B98="","",ROW()-4)</f>
        <v/>
      </c>
      <c r="B98" s="10" t="n"/>
      <c r="C98" s="11" t="n"/>
      <c r="D98" s="11" t="n"/>
      <c r="E98" s="9">
        <f>IF(B98="","",IF(D98="","No PAN",IF(AND(LEN(D98)=10,ISERROR(VALUE(LEFT(D98,1))),ISERROR(VALUE(MID(D98,5,1))),ISNUMBER(VALUE(MID(D98,6,4))),ISERROR(VALUE(RIGHT(D98,1)))),"Format OK","Check PAN")))</f>
        <v/>
      </c>
      <c r="F98" s="11" t="n"/>
      <c r="G98" s="9">
        <f>IF(B98="","",IF(F98&lt;&gt;"",F98,IF(E98&lt;&gt;"Format OK","Others",IF(OR(MID(D98,4,1)="P",MID(D98,4,1)="H"),"Individual/HUF",IF(MID(D98,4,1)="C","Company","Others")))))</f>
        <v/>
      </c>
      <c r="H98" s="11" t="n"/>
      <c r="I98" s="9">
        <f>IF(H98="","",IFERROR(INDEX(IF(G98="Individual/HUF",Rates!$C$5:$C$26,IF(G98="Company",Rates!$D$5:$D$26,Rates!$E$5:$E$26)),MATCH(H98,Rates!$A$5:$A$26,0)),"?"))</f>
        <v/>
      </c>
      <c r="J98" s="12" t="n"/>
      <c r="K98" s="13">
        <f>IF(H98="","",IFERROR(INDEX(IF(G98="Individual/HUF",Rates!$I$5:$I$26,IF(G98="Company",Rates!$J$5:$J$26,Rates!$K$5:$K$26)),MATCH(H98,Rates!$A$5:$A$26,0)),""))</f>
        <v/>
      </c>
      <c r="L98" s="14" t="n"/>
      <c r="M98" s="13">
        <f>IF(H98="","",IF(L98&lt;&gt;"",IF(E98="Format OK",L98,MAX(L98,INDEX(Rates!$L$5:$L$26,MATCH(H98,Rates!$A$5:$A$26,0)))),IF(K98="","rate?",IF(E98="Format OK",K98,MAX(K98,INDEX(Rates!$L$5:$L$26,MATCH(H98,Rates!$A$5:$A$26,0)))))))</f>
        <v/>
      </c>
      <c r="N98" s="15">
        <f>IF(OR(H98="",NOT(ISNUMBER(M98))),0,IF(AND(LEFT(P98,5)="Below",L98=""),0,ROUND(J98*M98,0)))</f>
        <v/>
      </c>
      <c r="O98" s="15">
        <f>IF(H98="","",SUMIFS($J$5:$J$504,$C$5:$C$504,C98,$H$5:$H$504,H98,$B$5:$B$504,"&lt;="&amp;B98,$B$5:$B$504,"&gt;="&amp;Settings!$B$5))</f>
        <v/>
      </c>
      <c r="P98" s="9">
        <f>IF(H98="","",IFERROR(IF(AND(INDEX(Rates!$F$5:$F$26,MATCH(H98,Rates!$A$5:$A$26,0))=0,INDEX(Rates!$G$5:$G$26,MATCH(H98,Rates!$A$5:$A$26,0))=0),"Deduct (no threshold)",IF(OR(AND(INDEX(Rates!$F$5:$F$26,MATCH(H98,Rates!$A$5:$A$26,0))&gt;0,J98&gt;INDEX(Rates!$F$5:$F$26,MATCH(H98,Rates!$A$5:$A$26,0))),AND(INDEX(Rates!$G$5:$G$26,MATCH(H98,Rates!$A$5:$A$26,0))&gt;0,O98&gt;INDEX(Rates!$G$5:$G$26,MATCH(H98,Rates!$A$5:$A$26,0)))),"Deduct","Below threshold: check")),"?"))</f>
        <v/>
      </c>
      <c r="Q98" s="10" t="n"/>
      <c r="R98" s="16">
        <f>IF(OR(B98="",Q98=""),0,IF(Q98&gt;B98,((YEAR(Q98)-YEAR(B98))*12+MONTH(Q98)-MONTH(B98)+1),0))</f>
        <v/>
      </c>
      <c r="S98" s="15">
        <f>ROUND(N98*Settings!$B$8*R98,0)</f>
        <v/>
      </c>
      <c r="T98" s="17">
        <f>IF(B98="","",IF(MONTH(IF(Q98="",B98,Q98))=3,DATE(YEAR(IF(Q98="",B98,Q98)),4,30),DATE(YEAR(IF(Q98="",B98,Q98)),MONTH(IF(Q98="",B98,Q98))+1,7)))</f>
        <v/>
      </c>
      <c r="U98" s="10" t="n"/>
      <c r="V98" s="11" t="n"/>
      <c r="W98" s="16">
        <f>IF(OR(B98="",N98=0),0,IF(U98="",IF(Settings!$B$4&gt;T98,((YEAR(Settings!$B$4)-YEAR(IF(Q98="",B98,Q98)))*12+MONTH(Settings!$B$4)-MONTH(IF(Q98="",B98,Q98))+1),0),IF(U98&gt;T98,((YEAR(U98)-YEAR(IF(Q98="",B98,Q98)))*12+MONTH(U98)-MONTH(IF(Q98="",B98,Q98))+1),0)))</f>
        <v/>
      </c>
      <c r="X98" s="15">
        <f>ROUND(N98*Settings!$B$9*W98,0)</f>
        <v/>
      </c>
      <c r="Y98" s="15">
        <f>S98+X98</f>
        <v/>
      </c>
      <c r="Z98" s="18">
        <f>IF(B98="","",DATE(YEAR(IF(Q98="",B98,Q98)),MONTH(IF(Q98="",B98,Q98)),1))</f>
        <v/>
      </c>
      <c r="AA98" s="9">
        <f>IF(B98="","","Q"&amp;(INT(MOD(MONTH(IF(Q98="",B98,Q98))-4,12)/3)+1))</f>
        <v/>
      </c>
      <c r="AB98" s="9">
        <f>IF(H98="","",IFERROR(INDEX(Rates!$M$5:$M$26,MATCH(H98,Rates!$A$5:$A$26,0)),""))</f>
        <v/>
      </c>
    </row>
    <row r="99">
      <c r="A99" s="9">
        <f>IF(B99="","",ROW()-4)</f>
        <v/>
      </c>
      <c r="B99" s="10" t="n"/>
      <c r="C99" s="11" t="n"/>
      <c r="D99" s="11" t="n"/>
      <c r="E99" s="9">
        <f>IF(B99="","",IF(D99="","No PAN",IF(AND(LEN(D99)=10,ISERROR(VALUE(LEFT(D99,1))),ISERROR(VALUE(MID(D99,5,1))),ISNUMBER(VALUE(MID(D99,6,4))),ISERROR(VALUE(RIGHT(D99,1)))),"Format OK","Check PAN")))</f>
        <v/>
      </c>
      <c r="F99" s="11" t="n"/>
      <c r="G99" s="9">
        <f>IF(B99="","",IF(F99&lt;&gt;"",F99,IF(E99&lt;&gt;"Format OK","Others",IF(OR(MID(D99,4,1)="P",MID(D99,4,1)="H"),"Individual/HUF",IF(MID(D99,4,1)="C","Company","Others")))))</f>
        <v/>
      </c>
      <c r="H99" s="11" t="n"/>
      <c r="I99" s="9">
        <f>IF(H99="","",IFERROR(INDEX(IF(G99="Individual/HUF",Rates!$C$5:$C$26,IF(G99="Company",Rates!$D$5:$D$26,Rates!$E$5:$E$26)),MATCH(H99,Rates!$A$5:$A$26,0)),"?"))</f>
        <v/>
      </c>
      <c r="J99" s="12" t="n"/>
      <c r="K99" s="13">
        <f>IF(H99="","",IFERROR(INDEX(IF(G99="Individual/HUF",Rates!$I$5:$I$26,IF(G99="Company",Rates!$J$5:$J$26,Rates!$K$5:$K$26)),MATCH(H99,Rates!$A$5:$A$26,0)),""))</f>
        <v/>
      </c>
      <c r="L99" s="14" t="n"/>
      <c r="M99" s="13">
        <f>IF(H99="","",IF(L99&lt;&gt;"",IF(E99="Format OK",L99,MAX(L99,INDEX(Rates!$L$5:$L$26,MATCH(H99,Rates!$A$5:$A$26,0)))),IF(K99="","rate?",IF(E99="Format OK",K99,MAX(K99,INDEX(Rates!$L$5:$L$26,MATCH(H99,Rates!$A$5:$A$26,0)))))))</f>
        <v/>
      </c>
      <c r="N99" s="15">
        <f>IF(OR(H99="",NOT(ISNUMBER(M99))),0,IF(AND(LEFT(P99,5)="Below",L99=""),0,ROUND(J99*M99,0)))</f>
        <v/>
      </c>
      <c r="O99" s="15">
        <f>IF(H99="","",SUMIFS($J$5:$J$504,$C$5:$C$504,C99,$H$5:$H$504,H99,$B$5:$B$504,"&lt;="&amp;B99,$B$5:$B$504,"&gt;="&amp;Settings!$B$5))</f>
        <v/>
      </c>
      <c r="P99" s="9">
        <f>IF(H99="","",IFERROR(IF(AND(INDEX(Rates!$F$5:$F$26,MATCH(H99,Rates!$A$5:$A$26,0))=0,INDEX(Rates!$G$5:$G$26,MATCH(H99,Rates!$A$5:$A$26,0))=0),"Deduct (no threshold)",IF(OR(AND(INDEX(Rates!$F$5:$F$26,MATCH(H99,Rates!$A$5:$A$26,0))&gt;0,J99&gt;INDEX(Rates!$F$5:$F$26,MATCH(H99,Rates!$A$5:$A$26,0))),AND(INDEX(Rates!$G$5:$G$26,MATCH(H99,Rates!$A$5:$A$26,0))&gt;0,O99&gt;INDEX(Rates!$G$5:$G$26,MATCH(H99,Rates!$A$5:$A$26,0)))),"Deduct","Below threshold: check")),"?"))</f>
        <v/>
      </c>
      <c r="Q99" s="10" t="n"/>
      <c r="R99" s="16">
        <f>IF(OR(B99="",Q99=""),0,IF(Q99&gt;B99,((YEAR(Q99)-YEAR(B99))*12+MONTH(Q99)-MONTH(B99)+1),0))</f>
        <v/>
      </c>
      <c r="S99" s="15">
        <f>ROUND(N99*Settings!$B$8*R99,0)</f>
        <v/>
      </c>
      <c r="T99" s="17">
        <f>IF(B99="","",IF(MONTH(IF(Q99="",B99,Q99))=3,DATE(YEAR(IF(Q99="",B99,Q99)),4,30),DATE(YEAR(IF(Q99="",B99,Q99)),MONTH(IF(Q99="",B99,Q99))+1,7)))</f>
        <v/>
      </c>
      <c r="U99" s="10" t="n"/>
      <c r="V99" s="11" t="n"/>
      <c r="W99" s="16">
        <f>IF(OR(B99="",N99=0),0,IF(U99="",IF(Settings!$B$4&gt;T99,((YEAR(Settings!$B$4)-YEAR(IF(Q99="",B99,Q99)))*12+MONTH(Settings!$B$4)-MONTH(IF(Q99="",B99,Q99))+1),0),IF(U99&gt;T99,((YEAR(U99)-YEAR(IF(Q99="",B99,Q99)))*12+MONTH(U99)-MONTH(IF(Q99="",B99,Q99))+1),0)))</f>
        <v/>
      </c>
      <c r="X99" s="15">
        <f>ROUND(N99*Settings!$B$9*W99,0)</f>
        <v/>
      </c>
      <c r="Y99" s="15">
        <f>S99+X99</f>
        <v/>
      </c>
      <c r="Z99" s="18">
        <f>IF(B99="","",DATE(YEAR(IF(Q99="",B99,Q99)),MONTH(IF(Q99="",B99,Q99)),1))</f>
        <v/>
      </c>
      <c r="AA99" s="9">
        <f>IF(B99="","","Q"&amp;(INT(MOD(MONTH(IF(Q99="",B99,Q99))-4,12)/3)+1))</f>
        <v/>
      </c>
      <c r="AB99" s="9">
        <f>IF(H99="","",IFERROR(INDEX(Rates!$M$5:$M$26,MATCH(H99,Rates!$A$5:$A$26,0)),""))</f>
        <v/>
      </c>
    </row>
    <row r="100">
      <c r="A100" s="9">
        <f>IF(B100="","",ROW()-4)</f>
        <v/>
      </c>
      <c r="B100" s="10" t="n"/>
      <c r="C100" s="11" t="n"/>
      <c r="D100" s="11" t="n"/>
      <c r="E100" s="9">
        <f>IF(B100="","",IF(D100="","No PAN",IF(AND(LEN(D100)=10,ISERROR(VALUE(LEFT(D100,1))),ISERROR(VALUE(MID(D100,5,1))),ISNUMBER(VALUE(MID(D100,6,4))),ISERROR(VALUE(RIGHT(D100,1)))),"Format OK","Check PAN")))</f>
        <v/>
      </c>
      <c r="F100" s="11" t="n"/>
      <c r="G100" s="9">
        <f>IF(B100="","",IF(F100&lt;&gt;"",F100,IF(E100&lt;&gt;"Format OK","Others",IF(OR(MID(D100,4,1)="P",MID(D100,4,1)="H"),"Individual/HUF",IF(MID(D100,4,1)="C","Company","Others")))))</f>
        <v/>
      </c>
      <c r="H100" s="11" t="n"/>
      <c r="I100" s="9">
        <f>IF(H100="","",IFERROR(INDEX(IF(G100="Individual/HUF",Rates!$C$5:$C$26,IF(G100="Company",Rates!$D$5:$D$26,Rates!$E$5:$E$26)),MATCH(H100,Rates!$A$5:$A$26,0)),"?"))</f>
        <v/>
      </c>
      <c r="J100" s="12" t="n"/>
      <c r="K100" s="13">
        <f>IF(H100="","",IFERROR(INDEX(IF(G100="Individual/HUF",Rates!$I$5:$I$26,IF(G100="Company",Rates!$J$5:$J$26,Rates!$K$5:$K$26)),MATCH(H100,Rates!$A$5:$A$26,0)),""))</f>
        <v/>
      </c>
      <c r="L100" s="14" t="n"/>
      <c r="M100" s="13">
        <f>IF(H100="","",IF(L100&lt;&gt;"",IF(E100="Format OK",L100,MAX(L100,INDEX(Rates!$L$5:$L$26,MATCH(H100,Rates!$A$5:$A$26,0)))),IF(K100="","rate?",IF(E100="Format OK",K100,MAX(K100,INDEX(Rates!$L$5:$L$26,MATCH(H100,Rates!$A$5:$A$26,0)))))))</f>
        <v/>
      </c>
      <c r="N100" s="15">
        <f>IF(OR(H100="",NOT(ISNUMBER(M100))),0,IF(AND(LEFT(P100,5)="Below",L100=""),0,ROUND(J100*M100,0)))</f>
        <v/>
      </c>
      <c r="O100" s="15">
        <f>IF(H100="","",SUMIFS($J$5:$J$504,$C$5:$C$504,C100,$H$5:$H$504,H100,$B$5:$B$504,"&lt;="&amp;B100,$B$5:$B$504,"&gt;="&amp;Settings!$B$5))</f>
        <v/>
      </c>
      <c r="P100" s="9">
        <f>IF(H100="","",IFERROR(IF(AND(INDEX(Rates!$F$5:$F$26,MATCH(H100,Rates!$A$5:$A$26,0))=0,INDEX(Rates!$G$5:$G$26,MATCH(H100,Rates!$A$5:$A$26,0))=0),"Deduct (no threshold)",IF(OR(AND(INDEX(Rates!$F$5:$F$26,MATCH(H100,Rates!$A$5:$A$26,0))&gt;0,J100&gt;INDEX(Rates!$F$5:$F$26,MATCH(H100,Rates!$A$5:$A$26,0))),AND(INDEX(Rates!$G$5:$G$26,MATCH(H100,Rates!$A$5:$A$26,0))&gt;0,O100&gt;INDEX(Rates!$G$5:$G$26,MATCH(H100,Rates!$A$5:$A$26,0)))),"Deduct","Below threshold: check")),"?"))</f>
        <v/>
      </c>
      <c r="Q100" s="10" t="n"/>
      <c r="R100" s="16">
        <f>IF(OR(B100="",Q100=""),0,IF(Q100&gt;B100,((YEAR(Q100)-YEAR(B100))*12+MONTH(Q100)-MONTH(B100)+1),0))</f>
        <v/>
      </c>
      <c r="S100" s="15">
        <f>ROUND(N100*Settings!$B$8*R100,0)</f>
        <v/>
      </c>
      <c r="T100" s="17">
        <f>IF(B100="","",IF(MONTH(IF(Q100="",B100,Q100))=3,DATE(YEAR(IF(Q100="",B100,Q100)),4,30),DATE(YEAR(IF(Q100="",B100,Q100)),MONTH(IF(Q100="",B100,Q100))+1,7)))</f>
        <v/>
      </c>
      <c r="U100" s="10" t="n"/>
      <c r="V100" s="11" t="n"/>
      <c r="W100" s="16">
        <f>IF(OR(B100="",N100=0),0,IF(U100="",IF(Settings!$B$4&gt;T100,((YEAR(Settings!$B$4)-YEAR(IF(Q100="",B100,Q100)))*12+MONTH(Settings!$B$4)-MONTH(IF(Q100="",B100,Q100))+1),0),IF(U100&gt;T100,((YEAR(U100)-YEAR(IF(Q100="",B100,Q100)))*12+MONTH(U100)-MONTH(IF(Q100="",B100,Q100))+1),0)))</f>
        <v/>
      </c>
      <c r="X100" s="15">
        <f>ROUND(N100*Settings!$B$9*W100,0)</f>
        <v/>
      </c>
      <c r="Y100" s="15">
        <f>S100+X100</f>
        <v/>
      </c>
      <c r="Z100" s="18">
        <f>IF(B100="","",DATE(YEAR(IF(Q100="",B100,Q100)),MONTH(IF(Q100="",B100,Q100)),1))</f>
        <v/>
      </c>
      <c r="AA100" s="9">
        <f>IF(B100="","","Q"&amp;(INT(MOD(MONTH(IF(Q100="",B100,Q100))-4,12)/3)+1))</f>
        <v/>
      </c>
      <c r="AB100" s="9">
        <f>IF(H100="","",IFERROR(INDEX(Rates!$M$5:$M$26,MATCH(H100,Rates!$A$5:$A$26,0)),""))</f>
        <v/>
      </c>
    </row>
    <row r="101">
      <c r="A101" s="9">
        <f>IF(B101="","",ROW()-4)</f>
        <v/>
      </c>
      <c r="B101" s="10" t="n"/>
      <c r="C101" s="11" t="n"/>
      <c r="D101" s="11" t="n"/>
      <c r="E101" s="9">
        <f>IF(B101="","",IF(D101="","No PAN",IF(AND(LEN(D101)=10,ISERROR(VALUE(LEFT(D101,1))),ISERROR(VALUE(MID(D101,5,1))),ISNUMBER(VALUE(MID(D101,6,4))),ISERROR(VALUE(RIGHT(D101,1)))),"Format OK","Check PAN")))</f>
        <v/>
      </c>
      <c r="F101" s="11" t="n"/>
      <c r="G101" s="9">
        <f>IF(B101="","",IF(F101&lt;&gt;"",F101,IF(E101&lt;&gt;"Format OK","Others",IF(OR(MID(D101,4,1)="P",MID(D101,4,1)="H"),"Individual/HUF",IF(MID(D101,4,1)="C","Company","Others")))))</f>
        <v/>
      </c>
      <c r="H101" s="11" t="n"/>
      <c r="I101" s="9">
        <f>IF(H101="","",IFERROR(INDEX(IF(G101="Individual/HUF",Rates!$C$5:$C$26,IF(G101="Company",Rates!$D$5:$D$26,Rates!$E$5:$E$26)),MATCH(H101,Rates!$A$5:$A$26,0)),"?"))</f>
        <v/>
      </c>
      <c r="J101" s="12" t="n"/>
      <c r="K101" s="13">
        <f>IF(H101="","",IFERROR(INDEX(IF(G101="Individual/HUF",Rates!$I$5:$I$26,IF(G101="Company",Rates!$J$5:$J$26,Rates!$K$5:$K$26)),MATCH(H101,Rates!$A$5:$A$26,0)),""))</f>
        <v/>
      </c>
      <c r="L101" s="14" t="n"/>
      <c r="M101" s="13">
        <f>IF(H101="","",IF(L101&lt;&gt;"",IF(E101="Format OK",L101,MAX(L101,INDEX(Rates!$L$5:$L$26,MATCH(H101,Rates!$A$5:$A$26,0)))),IF(K101="","rate?",IF(E101="Format OK",K101,MAX(K101,INDEX(Rates!$L$5:$L$26,MATCH(H101,Rates!$A$5:$A$26,0)))))))</f>
        <v/>
      </c>
      <c r="N101" s="15">
        <f>IF(OR(H101="",NOT(ISNUMBER(M101))),0,IF(AND(LEFT(P101,5)="Below",L101=""),0,ROUND(J101*M101,0)))</f>
        <v/>
      </c>
      <c r="O101" s="15">
        <f>IF(H101="","",SUMIFS($J$5:$J$504,$C$5:$C$504,C101,$H$5:$H$504,H101,$B$5:$B$504,"&lt;="&amp;B101,$B$5:$B$504,"&gt;="&amp;Settings!$B$5))</f>
        <v/>
      </c>
      <c r="P101" s="9">
        <f>IF(H101="","",IFERROR(IF(AND(INDEX(Rates!$F$5:$F$26,MATCH(H101,Rates!$A$5:$A$26,0))=0,INDEX(Rates!$G$5:$G$26,MATCH(H101,Rates!$A$5:$A$26,0))=0),"Deduct (no threshold)",IF(OR(AND(INDEX(Rates!$F$5:$F$26,MATCH(H101,Rates!$A$5:$A$26,0))&gt;0,J101&gt;INDEX(Rates!$F$5:$F$26,MATCH(H101,Rates!$A$5:$A$26,0))),AND(INDEX(Rates!$G$5:$G$26,MATCH(H101,Rates!$A$5:$A$26,0))&gt;0,O101&gt;INDEX(Rates!$G$5:$G$26,MATCH(H101,Rates!$A$5:$A$26,0)))),"Deduct","Below threshold: check")),"?"))</f>
        <v/>
      </c>
      <c r="Q101" s="10" t="n"/>
      <c r="R101" s="16">
        <f>IF(OR(B101="",Q101=""),0,IF(Q101&gt;B101,((YEAR(Q101)-YEAR(B101))*12+MONTH(Q101)-MONTH(B101)+1),0))</f>
        <v/>
      </c>
      <c r="S101" s="15">
        <f>ROUND(N101*Settings!$B$8*R101,0)</f>
        <v/>
      </c>
      <c r="T101" s="17">
        <f>IF(B101="","",IF(MONTH(IF(Q101="",B101,Q101))=3,DATE(YEAR(IF(Q101="",B101,Q101)),4,30),DATE(YEAR(IF(Q101="",B101,Q101)),MONTH(IF(Q101="",B101,Q101))+1,7)))</f>
        <v/>
      </c>
      <c r="U101" s="10" t="n"/>
      <c r="V101" s="11" t="n"/>
      <c r="W101" s="16">
        <f>IF(OR(B101="",N101=0),0,IF(U101="",IF(Settings!$B$4&gt;T101,((YEAR(Settings!$B$4)-YEAR(IF(Q101="",B101,Q101)))*12+MONTH(Settings!$B$4)-MONTH(IF(Q101="",B101,Q101))+1),0),IF(U101&gt;T101,((YEAR(U101)-YEAR(IF(Q101="",B101,Q101)))*12+MONTH(U101)-MONTH(IF(Q101="",B101,Q101))+1),0)))</f>
        <v/>
      </c>
      <c r="X101" s="15">
        <f>ROUND(N101*Settings!$B$9*W101,0)</f>
        <v/>
      </c>
      <c r="Y101" s="15">
        <f>S101+X101</f>
        <v/>
      </c>
      <c r="Z101" s="18">
        <f>IF(B101="","",DATE(YEAR(IF(Q101="",B101,Q101)),MONTH(IF(Q101="",B101,Q101)),1))</f>
        <v/>
      </c>
      <c r="AA101" s="9">
        <f>IF(B101="","","Q"&amp;(INT(MOD(MONTH(IF(Q101="",B101,Q101))-4,12)/3)+1))</f>
        <v/>
      </c>
      <c r="AB101" s="9">
        <f>IF(H101="","",IFERROR(INDEX(Rates!$M$5:$M$26,MATCH(H101,Rates!$A$5:$A$26,0)),""))</f>
        <v/>
      </c>
    </row>
    <row r="102">
      <c r="A102" s="9">
        <f>IF(B102="","",ROW()-4)</f>
        <v/>
      </c>
      <c r="B102" s="10" t="n"/>
      <c r="C102" s="11" t="n"/>
      <c r="D102" s="11" t="n"/>
      <c r="E102" s="9">
        <f>IF(B102="","",IF(D102="","No PAN",IF(AND(LEN(D102)=10,ISERROR(VALUE(LEFT(D102,1))),ISERROR(VALUE(MID(D102,5,1))),ISNUMBER(VALUE(MID(D102,6,4))),ISERROR(VALUE(RIGHT(D102,1)))),"Format OK","Check PAN")))</f>
        <v/>
      </c>
      <c r="F102" s="11" t="n"/>
      <c r="G102" s="9">
        <f>IF(B102="","",IF(F102&lt;&gt;"",F102,IF(E102&lt;&gt;"Format OK","Others",IF(OR(MID(D102,4,1)="P",MID(D102,4,1)="H"),"Individual/HUF",IF(MID(D102,4,1)="C","Company","Others")))))</f>
        <v/>
      </c>
      <c r="H102" s="11" t="n"/>
      <c r="I102" s="9">
        <f>IF(H102="","",IFERROR(INDEX(IF(G102="Individual/HUF",Rates!$C$5:$C$26,IF(G102="Company",Rates!$D$5:$D$26,Rates!$E$5:$E$26)),MATCH(H102,Rates!$A$5:$A$26,0)),"?"))</f>
        <v/>
      </c>
      <c r="J102" s="12" t="n"/>
      <c r="K102" s="13">
        <f>IF(H102="","",IFERROR(INDEX(IF(G102="Individual/HUF",Rates!$I$5:$I$26,IF(G102="Company",Rates!$J$5:$J$26,Rates!$K$5:$K$26)),MATCH(H102,Rates!$A$5:$A$26,0)),""))</f>
        <v/>
      </c>
      <c r="L102" s="14" t="n"/>
      <c r="M102" s="13">
        <f>IF(H102="","",IF(L102&lt;&gt;"",IF(E102="Format OK",L102,MAX(L102,INDEX(Rates!$L$5:$L$26,MATCH(H102,Rates!$A$5:$A$26,0)))),IF(K102="","rate?",IF(E102="Format OK",K102,MAX(K102,INDEX(Rates!$L$5:$L$26,MATCH(H102,Rates!$A$5:$A$26,0)))))))</f>
        <v/>
      </c>
      <c r="N102" s="15">
        <f>IF(OR(H102="",NOT(ISNUMBER(M102))),0,IF(AND(LEFT(P102,5)="Below",L102=""),0,ROUND(J102*M102,0)))</f>
        <v/>
      </c>
      <c r="O102" s="15">
        <f>IF(H102="","",SUMIFS($J$5:$J$504,$C$5:$C$504,C102,$H$5:$H$504,H102,$B$5:$B$504,"&lt;="&amp;B102,$B$5:$B$504,"&gt;="&amp;Settings!$B$5))</f>
        <v/>
      </c>
      <c r="P102" s="9">
        <f>IF(H102="","",IFERROR(IF(AND(INDEX(Rates!$F$5:$F$26,MATCH(H102,Rates!$A$5:$A$26,0))=0,INDEX(Rates!$G$5:$G$26,MATCH(H102,Rates!$A$5:$A$26,0))=0),"Deduct (no threshold)",IF(OR(AND(INDEX(Rates!$F$5:$F$26,MATCH(H102,Rates!$A$5:$A$26,0))&gt;0,J102&gt;INDEX(Rates!$F$5:$F$26,MATCH(H102,Rates!$A$5:$A$26,0))),AND(INDEX(Rates!$G$5:$G$26,MATCH(H102,Rates!$A$5:$A$26,0))&gt;0,O102&gt;INDEX(Rates!$G$5:$G$26,MATCH(H102,Rates!$A$5:$A$26,0)))),"Deduct","Below threshold: check")),"?"))</f>
        <v/>
      </c>
      <c r="Q102" s="10" t="n"/>
      <c r="R102" s="16">
        <f>IF(OR(B102="",Q102=""),0,IF(Q102&gt;B102,((YEAR(Q102)-YEAR(B102))*12+MONTH(Q102)-MONTH(B102)+1),0))</f>
        <v/>
      </c>
      <c r="S102" s="15">
        <f>ROUND(N102*Settings!$B$8*R102,0)</f>
        <v/>
      </c>
      <c r="T102" s="17">
        <f>IF(B102="","",IF(MONTH(IF(Q102="",B102,Q102))=3,DATE(YEAR(IF(Q102="",B102,Q102)),4,30),DATE(YEAR(IF(Q102="",B102,Q102)),MONTH(IF(Q102="",B102,Q102))+1,7)))</f>
        <v/>
      </c>
      <c r="U102" s="10" t="n"/>
      <c r="V102" s="11" t="n"/>
      <c r="W102" s="16">
        <f>IF(OR(B102="",N102=0),0,IF(U102="",IF(Settings!$B$4&gt;T102,((YEAR(Settings!$B$4)-YEAR(IF(Q102="",B102,Q102)))*12+MONTH(Settings!$B$4)-MONTH(IF(Q102="",B102,Q102))+1),0),IF(U102&gt;T102,((YEAR(U102)-YEAR(IF(Q102="",B102,Q102)))*12+MONTH(U102)-MONTH(IF(Q102="",B102,Q102))+1),0)))</f>
        <v/>
      </c>
      <c r="X102" s="15">
        <f>ROUND(N102*Settings!$B$9*W102,0)</f>
        <v/>
      </c>
      <c r="Y102" s="15">
        <f>S102+X102</f>
        <v/>
      </c>
      <c r="Z102" s="18">
        <f>IF(B102="","",DATE(YEAR(IF(Q102="",B102,Q102)),MONTH(IF(Q102="",B102,Q102)),1))</f>
        <v/>
      </c>
      <c r="AA102" s="9">
        <f>IF(B102="","","Q"&amp;(INT(MOD(MONTH(IF(Q102="",B102,Q102))-4,12)/3)+1))</f>
        <v/>
      </c>
      <c r="AB102" s="9">
        <f>IF(H102="","",IFERROR(INDEX(Rates!$M$5:$M$26,MATCH(H102,Rates!$A$5:$A$26,0)),""))</f>
        <v/>
      </c>
    </row>
    <row r="103">
      <c r="A103" s="9">
        <f>IF(B103="","",ROW()-4)</f>
        <v/>
      </c>
      <c r="B103" s="10" t="n"/>
      <c r="C103" s="11" t="n"/>
      <c r="D103" s="11" t="n"/>
      <c r="E103" s="9">
        <f>IF(B103="","",IF(D103="","No PAN",IF(AND(LEN(D103)=10,ISERROR(VALUE(LEFT(D103,1))),ISERROR(VALUE(MID(D103,5,1))),ISNUMBER(VALUE(MID(D103,6,4))),ISERROR(VALUE(RIGHT(D103,1)))),"Format OK","Check PAN")))</f>
        <v/>
      </c>
      <c r="F103" s="11" t="n"/>
      <c r="G103" s="9">
        <f>IF(B103="","",IF(F103&lt;&gt;"",F103,IF(E103&lt;&gt;"Format OK","Others",IF(OR(MID(D103,4,1)="P",MID(D103,4,1)="H"),"Individual/HUF",IF(MID(D103,4,1)="C","Company","Others")))))</f>
        <v/>
      </c>
      <c r="H103" s="11" t="n"/>
      <c r="I103" s="9">
        <f>IF(H103="","",IFERROR(INDEX(IF(G103="Individual/HUF",Rates!$C$5:$C$26,IF(G103="Company",Rates!$D$5:$D$26,Rates!$E$5:$E$26)),MATCH(H103,Rates!$A$5:$A$26,0)),"?"))</f>
        <v/>
      </c>
      <c r="J103" s="12" t="n"/>
      <c r="K103" s="13">
        <f>IF(H103="","",IFERROR(INDEX(IF(G103="Individual/HUF",Rates!$I$5:$I$26,IF(G103="Company",Rates!$J$5:$J$26,Rates!$K$5:$K$26)),MATCH(H103,Rates!$A$5:$A$26,0)),""))</f>
        <v/>
      </c>
      <c r="L103" s="14" t="n"/>
      <c r="M103" s="13">
        <f>IF(H103="","",IF(L103&lt;&gt;"",IF(E103="Format OK",L103,MAX(L103,INDEX(Rates!$L$5:$L$26,MATCH(H103,Rates!$A$5:$A$26,0)))),IF(K103="","rate?",IF(E103="Format OK",K103,MAX(K103,INDEX(Rates!$L$5:$L$26,MATCH(H103,Rates!$A$5:$A$26,0)))))))</f>
        <v/>
      </c>
      <c r="N103" s="15">
        <f>IF(OR(H103="",NOT(ISNUMBER(M103))),0,IF(AND(LEFT(P103,5)="Below",L103=""),0,ROUND(J103*M103,0)))</f>
        <v/>
      </c>
      <c r="O103" s="15">
        <f>IF(H103="","",SUMIFS($J$5:$J$504,$C$5:$C$504,C103,$H$5:$H$504,H103,$B$5:$B$504,"&lt;="&amp;B103,$B$5:$B$504,"&gt;="&amp;Settings!$B$5))</f>
        <v/>
      </c>
      <c r="P103" s="9">
        <f>IF(H103="","",IFERROR(IF(AND(INDEX(Rates!$F$5:$F$26,MATCH(H103,Rates!$A$5:$A$26,0))=0,INDEX(Rates!$G$5:$G$26,MATCH(H103,Rates!$A$5:$A$26,0))=0),"Deduct (no threshold)",IF(OR(AND(INDEX(Rates!$F$5:$F$26,MATCH(H103,Rates!$A$5:$A$26,0))&gt;0,J103&gt;INDEX(Rates!$F$5:$F$26,MATCH(H103,Rates!$A$5:$A$26,0))),AND(INDEX(Rates!$G$5:$G$26,MATCH(H103,Rates!$A$5:$A$26,0))&gt;0,O103&gt;INDEX(Rates!$G$5:$G$26,MATCH(H103,Rates!$A$5:$A$26,0)))),"Deduct","Below threshold: check")),"?"))</f>
        <v/>
      </c>
      <c r="Q103" s="10" t="n"/>
      <c r="R103" s="16">
        <f>IF(OR(B103="",Q103=""),0,IF(Q103&gt;B103,((YEAR(Q103)-YEAR(B103))*12+MONTH(Q103)-MONTH(B103)+1),0))</f>
        <v/>
      </c>
      <c r="S103" s="15">
        <f>ROUND(N103*Settings!$B$8*R103,0)</f>
        <v/>
      </c>
      <c r="T103" s="17">
        <f>IF(B103="","",IF(MONTH(IF(Q103="",B103,Q103))=3,DATE(YEAR(IF(Q103="",B103,Q103)),4,30),DATE(YEAR(IF(Q103="",B103,Q103)),MONTH(IF(Q103="",B103,Q103))+1,7)))</f>
        <v/>
      </c>
      <c r="U103" s="10" t="n"/>
      <c r="V103" s="11" t="n"/>
      <c r="W103" s="16">
        <f>IF(OR(B103="",N103=0),0,IF(U103="",IF(Settings!$B$4&gt;T103,((YEAR(Settings!$B$4)-YEAR(IF(Q103="",B103,Q103)))*12+MONTH(Settings!$B$4)-MONTH(IF(Q103="",B103,Q103))+1),0),IF(U103&gt;T103,((YEAR(U103)-YEAR(IF(Q103="",B103,Q103)))*12+MONTH(U103)-MONTH(IF(Q103="",B103,Q103))+1),0)))</f>
        <v/>
      </c>
      <c r="X103" s="15">
        <f>ROUND(N103*Settings!$B$9*W103,0)</f>
        <v/>
      </c>
      <c r="Y103" s="15">
        <f>S103+X103</f>
        <v/>
      </c>
      <c r="Z103" s="18">
        <f>IF(B103="","",DATE(YEAR(IF(Q103="",B103,Q103)),MONTH(IF(Q103="",B103,Q103)),1))</f>
        <v/>
      </c>
      <c r="AA103" s="9">
        <f>IF(B103="","","Q"&amp;(INT(MOD(MONTH(IF(Q103="",B103,Q103))-4,12)/3)+1))</f>
        <v/>
      </c>
      <c r="AB103" s="9">
        <f>IF(H103="","",IFERROR(INDEX(Rates!$M$5:$M$26,MATCH(H103,Rates!$A$5:$A$26,0)),""))</f>
        <v/>
      </c>
    </row>
    <row r="104">
      <c r="A104" s="9">
        <f>IF(B104="","",ROW()-4)</f>
        <v/>
      </c>
      <c r="B104" s="10" t="n"/>
      <c r="C104" s="11" t="n"/>
      <c r="D104" s="11" t="n"/>
      <c r="E104" s="9">
        <f>IF(B104="","",IF(D104="","No PAN",IF(AND(LEN(D104)=10,ISERROR(VALUE(LEFT(D104,1))),ISERROR(VALUE(MID(D104,5,1))),ISNUMBER(VALUE(MID(D104,6,4))),ISERROR(VALUE(RIGHT(D104,1)))),"Format OK","Check PAN")))</f>
        <v/>
      </c>
      <c r="F104" s="11" t="n"/>
      <c r="G104" s="9">
        <f>IF(B104="","",IF(F104&lt;&gt;"",F104,IF(E104&lt;&gt;"Format OK","Others",IF(OR(MID(D104,4,1)="P",MID(D104,4,1)="H"),"Individual/HUF",IF(MID(D104,4,1)="C","Company","Others")))))</f>
        <v/>
      </c>
      <c r="H104" s="11" t="n"/>
      <c r="I104" s="9">
        <f>IF(H104="","",IFERROR(INDEX(IF(G104="Individual/HUF",Rates!$C$5:$C$26,IF(G104="Company",Rates!$D$5:$D$26,Rates!$E$5:$E$26)),MATCH(H104,Rates!$A$5:$A$26,0)),"?"))</f>
        <v/>
      </c>
      <c r="J104" s="12" t="n"/>
      <c r="K104" s="13">
        <f>IF(H104="","",IFERROR(INDEX(IF(G104="Individual/HUF",Rates!$I$5:$I$26,IF(G104="Company",Rates!$J$5:$J$26,Rates!$K$5:$K$26)),MATCH(H104,Rates!$A$5:$A$26,0)),""))</f>
        <v/>
      </c>
      <c r="L104" s="14" t="n"/>
      <c r="M104" s="13">
        <f>IF(H104="","",IF(L104&lt;&gt;"",IF(E104="Format OK",L104,MAX(L104,INDEX(Rates!$L$5:$L$26,MATCH(H104,Rates!$A$5:$A$26,0)))),IF(K104="","rate?",IF(E104="Format OK",K104,MAX(K104,INDEX(Rates!$L$5:$L$26,MATCH(H104,Rates!$A$5:$A$26,0)))))))</f>
        <v/>
      </c>
      <c r="N104" s="15">
        <f>IF(OR(H104="",NOT(ISNUMBER(M104))),0,IF(AND(LEFT(P104,5)="Below",L104=""),0,ROUND(J104*M104,0)))</f>
        <v/>
      </c>
      <c r="O104" s="15">
        <f>IF(H104="","",SUMIFS($J$5:$J$504,$C$5:$C$504,C104,$H$5:$H$504,H104,$B$5:$B$504,"&lt;="&amp;B104,$B$5:$B$504,"&gt;="&amp;Settings!$B$5))</f>
        <v/>
      </c>
      <c r="P104" s="9">
        <f>IF(H104="","",IFERROR(IF(AND(INDEX(Rates!$F$5:$F$26,MATCH(H104,Rates!$A$5:$A$26,0))=0,INDEX(Rates!$G$5:$G$26,MATCH(H104,Rates!$A$5:$A$26,0))=0),"Deduct (no threshold)",IF(OR(AND(INDEX(Rates!$F$5:$F$26,MATCH(H104,Rates!$A$5:$A$26,0))&gt;0,J104&gt;INDEX(Rates!$F$5:$F$26,MATCH(H104,Rates!$A$5:$A$26,0))),AND(INDEX(Rates!$G$5:$G$26,MATCH(H104,Rates!$A$5:$A$26,0))&gt;0,O104&gt;INDEX(Rates!$G$5:$G$26,MATCH(H104,Rates!$A$5:$A$26,0)))),"Deduct","Below threshold: check")),"?"))</f>
        <v/>
      </c>
      <c r="Q104" s="10" t="n"/>
      <c r="R104" s="16">
        <f>IF(OR(B104="",Q104=""),0,IF(Q104&gt;B104,((YEAR(Q104)-YEAR(B104))*12+MONTH(Q104)-MONTH(B104)+1),0))</f>
        <v/>
      </c>
      <c r="S104" s="15">
        <f>ROUND(N104*Settings!$B$8*R104,0)</f>
        <v/>
      </c>
      <c r="T104" s="17">
        <f>IF(B104="","",IF(MONTH(IF(Q104="",B104,Q104))=3,DATE(YEAR(IF(Q104="",B104,Q104)),4,30),DATE(YEAR(IF(Q104="",B104,Q104)),MONTH(IF(Q104="",B104,Q104))+1,7)))</f>
        <v/>
      </c>
      <c r="U104" s="10" t="n"/>
      <c r="V104" s="11" t="n"/>
      <c r="W104" s="16">
        <f>IF(OR(B104="",N104=0),0,IF(U104="",IF(Settings!$B$4&gt;T104,((YEAR(Settings!$B$4)-YEAR(IF(Q104="",B104,Q104)))*12+MONTH(Settings!$B$4)-MONTH(IF(Q104="",B104,Q104))+1),0),IF(U104&gt;T104,((YEAR(U104)-YEAR(IF(Q104="",B104,Q104)))*12+MONTH(U104)-MONTH(IF(Q104="",B104,Q104))+1),0)))</f>
        <v/>
      </c>
      <c r="X104" s="15">
        <f>ROUND(N104*Settings!$B$9*W104,0)</f>
        <v/>
      </c>
      <c r="Y104" s="15">
        <f>S104+X104</f>
        <v/>
      </c>
      <c r="Z104" s="18">
        <f>IF(B104="","",DATE(YEAR(IF(Q104="",B104,Q104)),MONTH(IF(Q104="",B104,Q104)),1))</f>
        <v/>
      </c>
      <c r="AA104" s="9">
        <f>IF(B104="","","Q"&amp;(INT(MOD(MONTH(IF(Q104="",B104,Q104))-4,12)/3)+1))</f>
        <v/>
      </c>
      <c r="AB104" s="9">
        <f>IF(H104="","",IFERROR(INDEX(Rates!$M$5:$M$26,MATCH(H104,Rates!$A$5:$A$26,0)),""))</f>
        <v/>
      </c>
    </row>
    <row r="105">
      <c r="A105" s="9">
        <f>IF(B105="","",ROW()-4)</f>
        <v/>
      </c>
      <c r="B105" s="10" t="n"/>
      <c r="C105" s="11" t="n"/>
      <c r="D105" s="11" t="n"/>
      <c r="E105" s="9">
        <f>IF(B105="","",IF(D105="","No PAN",IF(AND(LEN(D105)=10,ISERROR(VALUE(LEFT(D105,1))),ISERROR(VALUE(MID(D105,5,1))),ISNUMBER(VALUE(MID(D105,6,4))),ISERROR(VALUE(RIGHT(D105,1)))),"Format OK","Check PAN")))</f>
        <v/>
      </c>
      <c r="F105" s="11" t="n"/>
      <c r="G105" s="9">
        <f>IF(B105="","",IF(F105&lt;&gt;"",F105,IF(E105&lt;&gt;"Format OK","Others",IF(OR(MID(D105,4,1)="P",MID(D105,4,1)="H"),"Individual/HUF",IF(MID(D105,4,1)="C","Company","Others")))))</f>
        <v/>
      </c>
      <c r="H105" s="11" t="n"/>
      <c r="I105" s="9">
        <f>IF(H105="","",IFERROR(INDEX(IF(G105="Individual/HUF",Rates!$C$5:$C$26,IF(G105="Company",Rates!$D$5:$D$26,Rates!$E$5:$E$26)),MATCH(H105,Rates!$A$5:$A$26,0)),"?"))</f>
        <v/>
      </c>
      <c r="J105" s="12" t="n"/>
      <c r="K105" s="13">
        <f>IF(H105="","",IFERROR(INDEX(IF(G105="Individual/HUF",Rates!$I$5:$I$26,IF(G105="Company",Rates!$J$5:$J$26,Rates!$K$5:$K$26)),MATCH(H105,Rates!$A$5:$A$26,0)),""))</f>
        <v/>
      </c>
      <c r="L105" s="14" t="n"/>
      <c r="M105" s="13">
        <f>IF(H105="","",IF(L105&lt;&gt;"",IF(E105="Format OK",L105,MAX(L105,INDEX(Rates!$L$5:$L$26,MATCH(H105,Rates!$A$5:$A$26,0)))),IF(K105="","rate?",IF(E105="Format OK",K105,MAX(K105,INDEX(Rates!$L$5:$L$26,MATCH(H105,Rates!$A$5:$A$26,0)))))))</f>
        <v/>
      </c>
      <c r="N105" s="15">
        <f>IF(OR(H105="",NOT(ISNUMBER(M105))),0,IF(AND(LEFT(P105,5)="Below",L105=""),0,ROUND(J105*M105,0)))</f>
        <v/>
      </c>
      <c r="O105" s="15">
        <f>IF(H105="","",SUMIFS($J$5:$J$504,$C$5:$C$504,C105,$H$5:$H$504,H105,$B$5:$B$504,"&lt;="&amp;B105,$B$5:$B$504,"&gt;="&amp;Settings!$B$5))</f>
        <v/>
      </c>
      <c r="P105" s="9">
        <f>IF(H105="","",IFERROR(IF(AND(INDEX(Rates!$F$5:$F$26,MATCH(H105,Rates!$A$5:$A$26,0))=0,INDEX(Rates!$G$5:$G$26,MATCH(H105,Rates!$A$5:$A$26,0))=0),"Deduct (no threshold)",IF(OR(AND(INDEX(Rates!$F$5:$F$26,MATCH(H105,Rates!$A$5:$A$26,0))&gt;0,J105&gt;INDEX(Rates!$F$5:$F$26,MATCH(H105,Rates!$A$5:$A$26,0))),AND(INDEX(Rates!$G$5:$G$26,MATCH(H105,Rates!$A$5:$A$26,0))&gt;0,O105&gt;INDEX(Rates!$G$5:$G$26,MATCH(H105,Rates!$A$5:$A$26,0)))),"Deduct","Below threshold: check")),"?"))</f>
        <v/>
      </c>
      <c r="Q105" s="10" t="n"/>
      <c r="R105" s="16">
        <f>IF(OR(B105="",Q105=""),0,IF(Q105&gt;B105,((YEAR(Q105)-YEAR(B105))*12+MONTH(Q105)-MONTH(B105)+1),0))</f>
        <v/>
      </c>
      <c r="S105" s="15">
        <f>ROUND(N105*Settings!$B$8*R105,0)</f>
        <v/>
      </c>
      <c r="T105" s="17">
        <f>IF(B105="","",IF(MONTH(IF(Q105="",B105,Q105))=3,DATE(YEAR(IF(Q105="",B105,Q105)),4,30),DATE(YEAR(IF(Q105="",B105,Q105)),MONTH(IF(Q105="",B105,Q105))+1,7)))</f>
        <v/>
      </c>
      <c r="U105" s="10" t="n"/>
      <c r="V105" s="11" t="n"/>
      <c r="W105" s="16">
        <f>IF(OR(B105="",N105=0),0,IF(U105="",IF(Settings!$B$4&gt;T105,((YEAR(Settings!$B$4)-YEAR(IF(Q105="",B105,Q105)))*12+MONTH(Settings!$B$4)-MONTH(IF(Q105="",B105,Q105))+1),0),IF(U105&gt;T105,((YEAR(U105)-YEAR(IF(Q105="",B105,Q105)))*12+MONTH(U105)-MONTH(IF(Q105="",B105,Q105))+1),0)))</f>
        <v/>
      </c>
      <c r="X105" s="15">
        <f>ROUND(N105*Settings!$B$9*W105,0)</f>
        <v/>
      </c>
      <c r="Y105" s="15">
        <f>S105+X105</f>
        <v/>
      </c>
      <c r="Z105" s="18">
        <f>IF(B105="","",DATE(YEAR(IF(Q105="",B105,Q105)),MONTH(IF(Q105="",B105,Q105)),1))</f>
        <v/>
      </c>
      <c r="AA105" s="9">
        <f>IF(B105="","","Q"&amp;(INT(MOD(MONTH(IF(Q105="",B105,Q105))-4,12)/3)+1))</f>
        <v/>
      </c>
      <c r="AB105" s="9">
        <f>IF(H105="","",IFERROR(INDEX(Rates!$M$5:$M$26,MATCH(H105,Rates!$A$5:$A$26,0)),""))</f>
        <v/>
      </c>
    </row>
    <row r="106">
      <c r="A106" s="9">
        <f>IF(B106="","",ROW()-4)</f>
        <v/>
      </c>
      <c r="B106" s="10" t="n"/>
      <c r="C106" s="11" t="n"/>
      <c r="D106" s="11" t="n"/>
      <c r="E106" s="9">
        <f>IF(B106="","",IF(D106="","No PAN",IF(AND(LEN(D106)=10,ISERROR(VALUE(LEFT(D106,1))),ISERROR(VALUE(MID(D106,5,1))),ISNUMBER(VALUE(MID(D106,6,4))),ISERROR(VALUE(RIGHT(D106,1)))),"Format OK","Check PAN")))</f>
        <v/>
      </c>
      <c r="F106" s="11" t="n"/>
      <c r="G106" s="9">
        <f>IF(B106="","",IF(F106&lt;&gt;"",F106,IF(E106&lt;&gt;"Format OK","Others",IF(OR(MID(D106,4,1)="P",MID(D106,4,1)="H"),"Individual/HUF",IF(MID(D106,4,1)="C","Company","Others")))))</f>
        <v/>
      </c>
      <c r="H106" s="11" t="n"/>
      <c r="I106" s="9">
        <f>IF(H106="","",IFERROR(INDEX(IF(G106="Individual/HUF",Rates!$C$5:$C$26,IF(G106="Company",Rates!$D$5:$D$26,Rates!$E$5:$E$26)),MATCH(H106,Rates!$A$5:$A$26,0)),"?"))</f>
        <v/>
      </c>
      <c r="J106" s="12" t="n"/>
      <c r="K106" s="13">
        <f>IF(H106="","",IFERROR(INDEX(IF(G106="Individual/HUF",Rates!$I$5:$I$26,IF(G106="Company",Rates!$J$5:$J$26,Rates!$K$5:$K$26)),MATCH(H106,Rates!$A$5:$A$26,0)),""))</f>
        <v/>
      </c>
      <c r="L106" s="14" t="n"/>
      <c r="M106" s="13">
        <f>IF(H106="","",IF(L106&lt;&gt;"",IF(E106="Format OK",L106,MAX(L106,INDEX(Rates!$L$5:$L$26,MATCH(H106,Rates!$A$5:$A$26,0)))),IF(K106="","rate?",IF(E106="Format OK",K106,MAX(K106,INDEX(Rates!$L$5:$L$26,MATCH(H106,Rates!$A$5:$A$26,0)))))))</f>
        <v/>
      </c>
      <c r="N106" s="15">
        <f>IF(OR(H106="",NOT(ISNUMBER(M106))),0,IF(AND(LEFT(P106,5)="Below",L106=""),0,ROUND(J106*M106,0)))</f>
        <v/>
      </c>
      <c r="O106" s="15">
        <f>IF(H106="","",SUMIFS($J$5:$J$504,$C$5:$C$504,C106,$H$5:$H$504,H106,$B$5:$B$504,"&lt;="&amp;B106,$B$5:$B$504,"&gt;="&amp;Settings!$B$5))</f>
        <v/>
      </c>
      <c r="P106" s="9">
        <f>IF(H106="","",IFERROR(IF(AND(INDEX(Rates!$F$5:$F$26,MATCH(H106,Rates!$A$5:$A$26,0))=0,INDEX(Rates!$G$5:$G$26,MATCH(H106,Rates!$A$5:$A$26,0))=0),"Deduct (no threshold)",IF(OR(AND(INDEX(Rates!$F$5:$F$26,MATCH(H106,Rates!$A$5:$A$26,0))&gt;0,J106&gt;INDEX(Rates!$F$5:$F$26,MATCH(H106,Rates!$A$5:$A$26,0))),AND(INDEX(Rates!$G$5:$G$26,MATCH(H106,Rates!$A$5:$A$26,0))&gt;0,O106&gt;INDEX(Rates!$G$5:$G$26,MATCH(H106,Rates!$A$5:$A$26,0)))),"Deduct","Below threshold: check")),"?"))</f>
        <v/>
      </c>
      <c r="Q106" s="10" t="n"/>
      <c r="R106" s="16">
        <f>IF(OR(B106="",Q106=""),0,IF(Q106&gt;B106,((YEAR(Q106)-YEAR(B106))*12+MONTH(Q106)-MONTH(B106)+1),0))</f>
        <v/>
      </c>
      <c r="S106" s="15">
        <f>ROUND(N106*Settings!$B$8*R106,0)</f>
        <v/>
      </c>
      <c r="T106" s="17">
        <f>IF(B106="","",IF(MONTH(IF(Q106="",B106,Q106))=3,DATE(YEAR(IF(Q106="",B106,Q106)),4,30),DATE(YEAR(IF(Q106="",B106,Q106)),MONTH(IF(Q106="",B106,Q106))+1,7)))</f>
        <v/>
      </c>
      <c r="U106" s="10" t="n"/>
      <c r="V106" s="11" t="n"/>
      <c r="W106" s="16">
        <f>IF(OR(B106="",N106=0),0,IF(U106="",IF(Settings!$B$4&gt;T106,((YEAR(Settings!$B$4)-YEAR(IF(Q106="",B106,Q106)))*12+MONTH(Settings!$B$4)-MONTH(IF(Q106="",B106,Q106))+1),0),IF(U106&gt;T106,((YEAR(U106)-YEAR(IF(Q106="",B106,Q106)))*12+MONTH(U106)-MONTH(IF(Q106="",B106,Q106))+1),0)))</f>
        <v/>
      </c>
      <c r="X106" s="15">
        <f>ROUND(N106*Settings!$B$9*W106,0)</f>
        <v/>
      </c>
      <c r="Y106" s="15">
        <f>S106+X106</f>
        <v/>
      </c>
      <c r="Z106" s="18">
        <f>IF(B106="","",DATE(YEAR(IF(Q106="",B106,Q106)),MONTH(IF(Q106="",B106,Q106)),1))</f>
        <v/>
      </c>
      <c r="AA106" s="9">
        <f>IF(B106="","","Q"&amp;(INT(MOD(MONTH(IF(Q106="",B106,Q106))-4,12)/3)+1))</f>
        <v/>
      </c>
      <c r="AB106" s="9">
        <f>IF(H106="","",IFERROR(INDEX(Rates!$M$5:$M$26,MATCH(H106,Rates!$A$5:$A$26,0)),""))</f>
        <v/>
      </c>
    </row>
    <row r="107">
      <c r="A107" s="9">
        <f>IF(B107="","",ROW()-4)</f>
        <v/>
      </c>
      <c r="B107" s="10" t="n"/>
      <c r="C107" s="11" t="n"/>
      <c r="D107" s="11" t="n"/>
      <c r="E107" s="9">
        <f>IF(B107="","",IF(D107="","No PAN",IF(AND(LEN(D107)=10,ISERROR(VALUE(LEFT(D107,1))),ISERROR(VALUE(MID(D107,5,1))),ISNUMBER(VALUE(MID(D107,6,4))),ISERROR(VALUE(RIGHT(D107,1)))),"Format OK","Check PAN")))</f>
        <v/>
      </c>
      <c r="F107" s="11" t="n"/>
      <c r="G107" s="9">
        <f>IF(B107="","",IF(F107&lt;&gt;"",F107,IF(E107&lt;&gt;"Format OK","Others",IF(OR(MID(D107,4,1)="P",MID(D107,4,1)="H"),"Individual/HUF",IF(MID(D107,4,1)="C","Company","Others")))))</f>
        <v/>
      </c>
      <c r="H107" s="11" t="n"/>
      <c r="I107" s="9">
        <f>IF(H107="","",IFERROR(INDEX(IF(G107="Individual/HUF",Rates!$C$5:$C$26,IF(G107="Company",Rates!$D$5:$D$26,Rates!$E$5:$E$26)),MATCH(H107,Rates!$A$5:$A$26,0)),"?"))</f>
        <v/>
      </c>
      <c r="J107" s="12" t="n"/>
      <c r="K107" s="13">
        <f>IF(H107="","",IFERROR(INDEX(IF(G107="Individual/HUF",Rates!$I$5:$I$26,IF(G107="Company",Rates!$J$5:$J$26,Rates!$K$5:$K$26)),MATCH(H107,Rates!$A$5:$A$26,0)),""))</f>
        <v/>
      </c>
      <c r="L107" s="14" t="n"/>
      <c r="M107" s="13">
        <f>IF(H107="","",IF(L107&lt;&gt;"",IF(E107="Format OK",L107,MAX(L107,INDEX(Rates!$L$5:$L$26,MATCH(H107,Rates!$A$5:$A$26,0)))),IF(K107="","rate?",IF(E107="Format OK",K107,MAX(K107,INDEX(Rates!$L$5:$L$26,MATCH(H107,Rates!$A$5:$A$26,0)))))))</f>
        <v/>
      </c>
      <c r="N107" s="15">
        <f>IF(OR(H107="",NOT(ISNUMBER(M107))),0,IF(AND(LEFT(P107,5)="Below",L107=""),0,ROUND(J107*M107,0)))</f>
        <v/>
      </c>
      <c r="O107" s="15">
        <f>IF(H107="","",SUMIFS($J$5:$J$504,$C$5:$C$504,C107,$H$5:$H$504,H107,$B$5:$B$504,"&lt;="&amp;B107,$B$5:$B$504,"&gt;="&amp;Settings!$B$5))</f>
        <v/>
      </c>
      <c r="P107" s="9">
        <f>IF(H107="","",IFERROR(IF(AND(INDEX(Rates!$F$5:$F$26,MATCH(H107,Rates!$A$5:$A$26,0))=0,INDEX(Rates!$G$5:$G$26,MATCH(H107,Rates!$A$5:$A$26,0))=0),"Deduct (no threshold)",IF(OR(AND(INDEX(Rates!$F$5:$F$26,MATCH(H107,Rates!$A$5:$A$26,0))&gt;0,J107&gt;INDEX(Rates!$F$5:$F$26,MATCH(H107,Rates!$A$5:$A$26,0))),AND(INDEX(Rates!$G$5:$G$26,MATCH(H107,Rates!$A$5:$A$26,0))&gt;0,O107&gt;INDEX(Rates!$G$5:$G$26,MATCH(H107,Rates!$A$5:$A$26,0)))),"Deduct","Below threshold: check")),"?"))</f>
        <v/>
      </c>
      <c r="Q107" s="10" t="n"/>
      <c r="R107" s="16">
        <f>IF(OR(B107="",Q107=""),0,IF(Q107&gt;B107,((YEAR(Q107)-YEAR(B107))*12+MONTH(Q107)-MONTH(B107)+1),0))</f>
        <v/>
      </c>
      <c r="S107" s="15">
        <f>ROUND(N107*Settings!$B$8*R107,0)</f>
        <v/>
      </c>
      <c r="T107" s="17">
        <f>IF(B107="","",IF(MONTH(IF(Q107="",B107,Q107))=3,DATE(YEAR(IF(Q107="",B107,Q107)),4,30),DATE(YEAR(IF(Q107="",B107,Q107)),MONTH(IF(Q107="",B107,Q107))+1,7)))</f>
        <v/>
      </c>
      <c r="U107" s="10" t="n"/>
      <c r="V107" s="11" t="n"/>
      <c r="W107" s="16">
        <f>IF(OR(B107="",N107=0),0,IF(U107="",IF(Settings!$B$4&gt;T107,((YEAR(Settings!$B$4)-YEAR(IF(Q107="",B107,Q107)))*12+MONTH(Settings!$B$4)-MONTH(IF(Q107="",B107,Q107))+1),0),IF(U107&gt;T107,((YEAR(U107)-YEAR(IF(Q107="",B107,Q107)))*12+MONTH(U107)-MONTH(IF(Q107="",B107,Q107))+1),0)))</f>
        <v/>
      </c>
      <c r="X107" s="15">
        <f>ROUND(N107*Settings!$B$9*W107,0)</f>
        <v/>
      </c>
      <c r="Y107" s="15">
        <f>S107+X107</f>
        <v/>
      </c>
      <c r="Z107" s="18">
        <f>IF(B107="","",DATE(YEAR(IF(Q107="",B107,Q107)),MONTH(IF(Q107="",B107,Q107)),1))</f>
        <v/>
      </c>
      <c r="AA107" s="9">
        <f>IF(B107="","","Q"&amp;(INT(MOD(MONTH(IF(Q107="",B107,Q107))-4,12)/3)+1))</f>
        <v/>
      </c>
      <c r="AB107" s="9">
        <f>IF(H107="","",IFERROR(INDEX(Rates!$M$5:$M$26,MATCH(H107,Rates!$A$5:$A$26,0)),""))</f>
        <v/>
      </c>
    </row>
    <row r="108">
      <c r="A108" s="9">
        <f>IF(B108="","",ROW()-4)</f>
        <v/>
      </c>
      <c r="B108" s="10" t="n"/>
      <c r="C108" s="11" t="n"/>
      <c r="D108" s="11" t="n"/>
      <c r="E108" s="9">
        <f>IF(B108="","",IF(D108="","No PAN",IF(AND(LEN(D108)=10,ISERROR(VALUE(LEFT(D108,1))),ISERROR(VALUE(MID(D108,5,1))),ISNUMBER(VALUE(MID(D108,6,4))),ISERROR(VALUE(RIGHT(D108,1)))),"Format OK","Check PAN")))</f>
        <v/>
      </c>
      <c r="F108" s="11" t="n"/>
      <c r="G108" s="9">
        <f>IF(B108="","",IF(F108&lt;&gt;"",F108,IF(E108&lt;&gt;"Format OK","Others",IF(OR(MID(D108,4,1)="P",MID(D108,4,1)="H"),"Individual/HUF",IF(MID(D108,4,1)="C","Company","Others")))))</f>
        <v/>
      </c>
      <c r="H108" s="11" t="n"/>
      <c r="I108" s="9">
        <f>IF(H108="","",IFERROR(INDEX(IF(G108="Individual/HUF",Rates!$C$5:$C$26,IF(G108="Company",Rates!$D$5:$D$26,Rates!$E$5:$E$26)),MATCH(H108,Rates!$A$5:$A$26,0)),"?"))</f>
        <v/>
      </c>
      <c r="J108" s="12" t="n"/>
      <c r="K108" s="13">
        <f>IF(H108="","",IFERROR(INDEX(IF(G108="Individual/HUF",Rates!$I$5:$I$26,IF(G108="Company",Rates!$J$5:$J$26,Rates!$K$5:$K$26)),MATCH(H108,Rates!$A$5:$A$26,0)),""))</f>
        <v/>
      </c>
      <c r="L108" s="14" t="n"/>
      <c r="M108" s="13">
        <f>IF(H108="","",IF(L108&lt;&gt;"",IF(E108="Format OK",L108,MAX(L108,INDEX(Rates!$L$5:$L$26,MATCH(H108,Rates!$A$5:$A$26,0)))),IF(K108="","rate?",IF(E108="Format OK",K108,MAX(K108,INDEX(Rates!$L$5:$L$26,MATCH(H108,Rates!$A$5:$A$26,0)))))))</f>
        <v/>
      </c>
      <c r="N108" s="15">
        <f>IF(OR(H108="",NOT(ISNUMBER(M108))),0,IF(AND(LEFT(P108,5)="Below",L108=""),0,ROUND(J108*M108,0)))</f>
        <v/>
      </c>
      <c r="O108" s="15">
        <f>IF(H108="","",SUMIFS($J$5:$J$504,$C$5:$C$504,C108,$H$5:$H$504,H108,$B$5:$B$504,"&lt;="&amp;B108,$B$5:$B$504,"&gt;="&amp;Settings!$B$5))</f>
        <v/>
      </c>
      <c r="P108" s="9">
        <f>IF(H108="","",IFERROR(IF(AND(INDEX(Rates!$F$5:$F$26,MATCH(H108,Rates!$A$5:$A$26,0))=0,INDEX(Rates!$G$5:$G$26,MATCH(H108,Rates!$A$5:$A$26,0))=0),"Deduct (no threshold)",IF(OR(AND(INDEX(Rates!$F$5:$F$26,MATCH(H108,Rates!$A$5:$A$26,0))&gt;0,J108&gt;INDEX(Rates!$F$5:$F$26,MATCH(H108,Rates!$A$5:$A$26,0))),AND(INDEX(Rates!$G$5:$G$26,MATCH(H108,Rates!$A$5:$A$26,0))&gt;0,O108&gt;INDEX(Rates!$G$5:$G$26,MATCH(H108,Rates!$A$5:$A$26,0)))),"Deduct","Below threshold: check")),"?"))</f>
        <v/>
      </c>
      <c r="Q108" s="10" t="n"/>
      <c r="R108" s="16">
        <f>IF(OR(B108="",Q108=""),0,IF(Q108&gt;B108,((YEAR(Q108)-YEAR(B108))*12+MONTH(Q108)-MONTH(B108)+1),0))</f>
        <v/>
      </c>
      <c r="S108" s="15">
        <f>ROUND(N108*Settings!$B$8*R108,0)</f>
        <v/>
      </c>
      <c r="T108" s="17">
        <f>IF(B108="","",IF(MONTH(IF(Q108="",B108,Q108))=3,DATE(YEAR(IF(Q108="",B108,Q108)),4,30),DATE(YEAR(IF(Q108="",B108,Q108)),MONTH(IF(Q108="",B108,Q108))+1,7)))</f>
        <v/>
      </c>
      <c r="U108" s="10" t="n"/>
      <c r="V108" s="11" t="n"/>
      <c r="W108" s="16">
        <f>IF(OR(B108="",N108=0),0,IF(U108="",IF(Settings!$B$4&gt;T108,((YEAR(Settings!$B$4)-YEAR(IF(Q108="",B108,Q108)))*12+MONTH(Settings!$B$4)-MONTH(IF(Q108="",B108,Q108))+1),0),IF(U108&gt;T108,((YEAR(U108)-YEAR(IF(Q108="",B108,Q108)))*12+MONTH(U108)-MONTH(IF(Q108="",B108,Q108))+1),0)))</f>
        <v/>
      </c>
      <c r="X108" s="15">
        <f>ROUND(N108*Settings!$B$9*W108,0)</f>
        <v/>
      </c>
      <c r="Y108" s="15">
        <f>S108+X108</f>
        <v/>
      </c>
      <c r="Z108" s="18">
        <f>IF(B108="","",DATE(YEAR(IF(Q108="",B108,Q108)),MONTH(IF(Q108="",B108,Q108)),1))</f>
        <v/>
      </c>
      <c r="AA108" s="9">
        <f>IF(B108="","","Q"&amp;(INT(MOD(MONTH(IF(Q108="",B108,Q108))-4,12)/3)+1))</f>
        <v/>
      </c>
      <c r="AB108" s="9">
        <f>IF(H108="","",IFERROR(INDEX(Rates!$M$5:$M$26,MATCH(H108,Rates!$A$5:$A$26,0)),""))</f>
        <v/>
      </c>
    </row>
    <row r="109">
      <c r="A109" s="9">
        <f>IF(B109="","",ROW()-4)</f>
        <v/>
      </c>
      <c r="B109" s="10" t="n"/>
      <c r="C109" s="11" t="n"/>
      <c r="D109" s="11" t="n"/>
      <c r="E109" s="9">
        <f>IF(B109="","",IF(D109="","No PAN",IF(AND(LEN(D109)=10,ISERROR(VALUE(LEFT(D109,1))),ISERROR(VALUE(MID(D109,5,1))),ISNUMBER(VALUE(MID(D109,6,4))),ISERROR(VALUE(RIGHT(D109,1)))),"Format OK","Check PAN")))</f>
        <v/>
      </c>
      <c r="F109" s="11" t="n"/>
      <c r="G109" s="9">
        <f>IF(B109="","",IF(F109&lt;&gt;"",F109,IF(E109&lt;&gt;"Format OK","Others",IF(OR(MID(D109,4,1)="P",MID(D109,4,1)="H"),"Individual/HUF",IF(MID(D109,4,1)="C","Company","Others")))))</f>
        <v/>
      </c>
      <c r="H109" s="11" t="n"/>
      <c r="I109" s="9">
        <f>IF(H109="","",IFERROR(INDEX(IF(G109="Individual/HUF",Rates!$C$5:$C$26,IF(G109="Company",Rates!$D$5:$D$26,Rates!$E$5:$E$26)),MATCH(H109,Rates!$A$5:$A$26,0)),"?"))</f>
        <v/>
      </c>
      <c r="J109" s="12" t="n"/>
      <c r="K109" s="13">
        <f>IF(H109="","",IFERROR(INDEX(IF(G109="Individual/HUF",Rates!$I$5:$I$26,IF(G109="Company",Rates!$J$5:$J$26,Rates!$K$5:$K$26)),MATCH(H109,Rates!$A$5:$A$26,0)),""))</f>
        <v/>
      </c>
      <c r="L109" s="14" t="n"/>
      <c r="M109" s="13">
        <f>IF(H109="","",IF(L109&lt;&gt;"",IF(E109="Format OK",L109,MAX(L109,INDEX(Rates!$L$5:$L$26,MATCH(H109,Rates!$A$5:$A$26,0)))),IF(K109="","rate?",IF(E109="Format OK",K109,MAX(K109,INDEX(Rates!$L$5:$L$26,MATCH(H109,Rates!$A$5:$A$26,0)))))))</f>
        <v/>
      </c>
      <c r="N109" s="15">
        <f>IF(OR(H109="",NOT(ISNUMBER(M109))),0,IF(AND(LEFT(P109,5)="Below",L109=""),0,ROUND(J109*M109,0)))</f>
        <v/>
      </c>
      <c r="O109" s="15">
        <f>IF(H109="","",SUMIFS($J$5:$J$504,$C$5:$C$504,C109,$H$5:$H$504,H109,$B$5:$B$504,"&lt;="&amp;B109,$B$5:$B$504,"&gt;="&amp;Settings!$B$5))</f>
        <v/>
      </c>
      <c r="P109" s="9">
        <f>IF(H109="","",IFERROR(IF(AND(INDEX(Rates!$F$5:$F$26,MATCH(H109,Rates!$A$5:$A$26,0))=0,INDEX(Rates!$G$5:$G$26,MATCH(H109,Rates!$A$5:$A$26,0))=0),"Deduct (no threshold)",IF(OR(AND(INDEX(Rates!$F$5:$F$26,MATCH(H109,Rates!$A$5:$A$26,0))&gt;0,J109&gt;INDEX(Rates!$F$5:$F$26,MATCH(H109,Rates!$A$5:$A$26,0))),AND(INDEX(Rates!$G$5:$G$26,MATCH(H109,Rates!$A$5:$A$26,0))&gt;0,O109&gt;INDEX(Rates!$G$5:$G$26,MATCH(H109,Rates!$A$5:$A$26,0)))),"Deduct","Below threshold: check")),"?"))</f>
        <v/>
      </c>
      <c r="Q109" s="10" t="n"/>
      <c r="R109" s="16">
        <f>IF(OR(B109="",Q109=""),0,IF(Q109&gt;B109,((YEAR(Q109)-YEAR(B109))*12+MONTH(Q109)-MONTH(B109)+1),0))</f>
        <v/>
      </c>
      <c r="S109" s="15">
        <f>ROUND(N109*Settings!$B$8*R109,0)</f>
        <v/>
      </c>
      <c r="T109" s="17">
        <f>IF(B109="","",IF(MONTH(IF(Q109="",B109,Q109))=3,DATE(YEAR(IF(Q109="",B109,Q109)),4,30),DATE(YEAR(IF(Q109="",B109,Q109)),MONTH(IF(Q109="",B109,Q109))+1,7)))</f>
        <v/>
      </c>
      <c r="U109" s="10" t="n"/>
      <c r="V109" s="11" t="n"/>
      <c r="W109" s="16">
        <f>IF(OR(B109="",N109=0),0,IF(U109="",IF(Settings!$B$4&gt;T109,((YEAR(Settings!$B$4)-YEAR(IF(Q109="",B109,Q109)))*12+MONTH(Settings!$B$4)-MONTH(IF(Q109="",B109,Q109))+1),0),IF(U109&gt;T109,((YEAR(U109)-YEAR(IF(Q109="",B109,Q109)))*12+MONTH(U109)-MONTH(IF(Q109="",B109,Q109))+1),0)))</f>
        <v/>
      </c>
      <c r="X109" s="15">
        <f>ROUND(N109*Settings!$B$9*W109,0)</f>
        <v/>
      </c>
      <c r="Y109" s="15">
        <f>S109+X109</f>
        <v/>
      </c>
      <c r="Z109" s="18">
        <f>IF(B109="","",DATE(YEAR(IF(Q109="",B109,Q109)),MONTH(IF(Q109="",B109,Q109)),1))</f>
        <v/>
      </c>
      <c r="AA109" s="9">
        <f>IF(B109="","","Q"&amp;(INT(MOD(MONTH(IF(Q109="",B109,Q109))-4,12)/3)+1))</f>
        <v/>
      </c>
      <c r="AB109" s="9">
        <f>IF(H109="","",IFERROR(INDEX(Rates!$M$5:$M$26,MATCH(H109,Rates!$A$5:$A$26,0)),""))</f>
        <v/>
      </c>
    </row>
    <row r="110">
      <c r="A110" s="9">
        <f>IF(B110="","",ROW()-4)</f>
        <v/>
      </c>
      <c r="B110" s="10" t="n"/>
      <c r="C110" s="11" t="n"/>
      <c r="D110" s="11" t="n"/>
      <c r="E110" s="9">
        <f>IF(B110="","",IF(D110="","No PAN",IF(AND(LEN(D110)=10,ISERROR(VALUE(LEFT(D110,1))),ISERROR(VALUE(MID(D110,5,1))),ISNUMBER(VALUE(MID(D110,6,4))),ISERROR(VALUE(RIGHT(D110,1)))),"Format OK","Check PAN")))</f>
        <v/>
      </c>
      <c r="F110" s="11" t="n"/>
      <c r="G110" s="9">
        <f>IF(B110="","",IF(F110&lt;&gt;"",F110,IF(E110&lt;&gt;"Format OK","Others",IF(OR(MID(D110,4,1)="P",MID(D110,4,1)="H"),"Individual/HUF",IF(MID(D110,4,1)="C","Company","Others")))))</f>
        <v/>
      </c>
      <c r="H110" s="11" t="n"/>
      <c r="I110" s="9">
        <f>IF(H110="","",IFERROR(INDEX(IF(G110="Individual/HUF",Rates!$C$5:$C$26,IF(G110="Company",Rates!$D$5:$D$26,Rates!$E$5:$E$26)),MATCH(H110,Rates!$A$5:$A$26,0)),"?"))</f>
        <v/>
      </c>
      <c r="J110" s="12" t="n"/>
      <c r="K110" s="13">
        <f>IF(H110="","",IFERROR(INDEX(IF(G110="Individual/HUF",Rates!$I$5:$I$26,IF(G110="Company",Rates!$J$5:$J$26,Rates!$K$5:$K$26)),MATCH(H110,Rates!$A$5:$A$26,0)),""))</f>
        <v/>
      </c>
      <c r="L110" s="14" t="n"/>
      <c r="M110" s="13">
        <f>IF(H110="","",IF(L110&lt;&gt;"",IF(E110="Format OK",L110,MAX(L110,INDEX(Rates!$L$5:$L$26,MATCH(H110,Rates!$A$5:$A$26,0)))),IF(K110="","rate?",IF(E110="Format OK",K110,MAX(K110,INDEX(Rates!$L$5:$L$26,MATCH(H110,Rates!$A$5:$A$26,0)))))))</f>
        <v/>
      </c>
      <c r="N110" s="15">
        <f>IF(OR(H110="",NOT(ISNUMBER(M110))),0,IF(AND(LEFT(P110,5)="Below",L110=""),0,ROUND(J110*M110,0)))</f>
        <v/>
      </c>
      <c r="O110" s="15">
        <f>IF(H110="","",SUMIFS($J$5:$J$504,$C$5:$C$504,C110,$H$5:$H$504,H110,$B$5:$B$504,"&lt;="&amp;B110,$B$5:$B$504,"&gt;="&amp;Settings!$B$5))</f>
        <v/>
      </c>
      <c r="P110" s="9">
        <f>IF(H110="","",IFERROR(IF(AND(INDEX(Rates!$F$5:$F$26,MATCH(H110,Rates!$A$5:$A$26,0))=0,INDEX(Rates!$G$5:$G$26,MATCH(H110,Rates!$A$5:$A$26,0))=0),"Deduct (no threshold)",IF(OR(AND(INDEX(Rates!$F$5:$F$26,MATCH(H110,Rates!$A$5:$A$26,0))&gt;0,J110&gt;INDEX(Rates!$F$5:$F$26,MATCH(H110,Rates!$A$5:$A$26,0))),AND(INDEX(Rates!$G$5:$G$26,MATCH(H110,Rates!$A$5:$A$26,0))&gt;0,O110&gt;INDEX(Rates!$G$5:$G$26,MATCH(H110,Rates!$A$5:$A$26,0)))),"Deduct","Below threshold: check")),"?"))</f>
        <v/>
      </c>
      <c r="Q110" s="10" t="n"/>
      <c r="R110" s="16">
        <f>IF(OR(B110="",Q110=""),0,IF(Q110&gt;B110,((YEAR(Q110)-YEAR(B110))*12+MONTH(Q110)-MONTH(B110)+1),0))</f>
        <v/>
      </c>
      <c r="S110" s="15">
        <f>ROUND(N110*Settings!$B$8*R110,0)</f>
        <v/>
      </c>
      <c r="T110" s="17">
        <f>IF(B110="","",IF(MONTH(IF(Q110="",B110,Q110))=3,DATE(YEAR(IF(Q110="",B110,Q110)),4,30),DATE(YEAR(IF(Q110="",B110,Q110)),MONTH(IF(Q110="",B110,Q110))+1,7)))</f>
        <v/>
      </c>
      <c r="U110" s="10" t="n"/>
      <c r="V110" s="11" t="n"/>
      <c r="W110" s="16">
        <f>IF(OR(B110="",N110=0),0,IF(U110="",IF(Settings!$B$4&gt;T110,((YEAR(Settings!$B$4)-YEAR(IF(Q110="",B110,Q110)))*12+MONTH(Settings!$B$4)-MONTH(IF(Q110="",B110,Q110))+1),0),IF(U110&gt;T110,((YEAR(U110)-YEAR(IF(Q110="",B110,Q110)))*12+MONTH(U110)-MONTH(IF(Q110="",B110,Q110))+1),0)))</f>
        <v/>
      </c>
      <c r="X110" s="15">
        <f>ROUND(N110*Settings!$B$9*W110,0)</f>
        <v/>
      </c>
      <c r="Y110" s="15">
        <f>S110+X110</f>
        <v/>
      </c>
      <c r="Z110" s="18">
        <f>IF(B110="","",DATE(YEAR(IF(Q110="",B110,Q110)),MONTH(IF(Q110="",B110,Q110)),1))</f>
        <v/>
      </c>
      <c r="AA110" s="9">
        <f>IF(B110="","","Q"&amp;(INT(MOD(MONTH(IF(Q110="",B110,Q110))-4,12)/3)+1))</f>
        <v/>
      </c>
      <c r="AB110" s="9">
        <f>IF(H110="","",IFERROR(INDEX(Rates!$M$5:$M$26,MATCH(H110,Rates!$A$5:$A$26,0)),""))</f>
        <v/>
      </c>
    </row>
    <row r="111">
      <c r="A111" s="9">
        <f>IF(B111="","",ROW()-4)</f>
        <v/>
      </c>
      <c r="B111" s="10" t="n"/>
      <c r="C111" s="11" t="n"/>
      <c r="D111" s="11" t="n"/>
      <c r="E111" s="9">
        <f>IF(B111="","",IF(D111="","No PAN",IF(AND(LEN(D111)=10,ISERROR(VALUE(LEFT(D111,1))),ISERROR(VALUE(MID(D111,5,1))),ISNUMBER(VALUE(MID(D111,6,4))),ISERROR(VALUE(RIGHT(D111,1)))),"Format OK","Check PAN")))</f>
        <v/>
      </c>
      <c r="F111" s="11" t="n"/>
      <c r="G111" s="9">
        <f>IF(B111="","",IF(F111&lt;&gt;"",F111,IF(E111&lt;&gt;"Format OK","Others",IF(OR(MID(D111,4,1)="P",MID(D111,4,1)="H"),"Individual/HUF",IF(MID(D111,4,1)="C","Company","Others")))))</f>
        <v/>
      </c>
      <c r="H111" s="11" t="n"/>
      <c r="I111" s="9">
        <f>IF(H111="","",IFERROR(INDEX(IF(G111="Individual/HUF",Rates!$C$5:$C$26,IF(G111="Company",Rates!$D$5:$D$26,Rates!$E$5:$E$26)),MATCH(H111,Rates!$A$5:$A$26,0)),"?"))</f>
        <v/>
      </c>
      <c r="J111" s="12" t="n"/>
      <c r="K111" s="13">
        <f>IF(H111="","",IFERROR(INDEX(IF(G111="Individual/HUF",Rates!$I$5:$I$26,IF(G111="Company",Rates!$J$5:$J$26,Rates!$K$5:$K$26)),MATCH(H111,Rates!$A$5:$A$26,0)),""))</f>
        <v/>
      </c>
      <c r="L111" s="14" t="n"/>
      <c r="M111" s="13">
        <f>IF(H111="","",IF(L111&lt;&gt;"",IF(E111="Format OK",L111,MAX(L111,INDEX(Rates!$L$5:$L$26,MATCH(H111,Rates!$A$5:$A$26,0)))),IF(K111="","rate?",IF(E111="Format OK",K111,MAX(K111,INDEX(Rates!$L$5:$L$26,MATCH(H111,Rates!$A$5:$A$26,0)))))))</f>
        <v/>
      </c>
      <c r="N111" s="15">
        <f>IF(OR(H111="",NOT(ISNUMBER(M111))),0,IF(AND(LEFT(P111,5)="Below",L111=""),0,ROUND(J111*M111,0)))</f>
        <v/>
      </c>
      <c r="O111" s="15">
        <f>IF(H111="","",SUMIFS($J$5:$J$504,$C$5:$C$504,C111,$H$5:$H$504,H111,$B$5:$B$504,"&lt;="&amp;B111,$B$5:$B$504,"&gt;="&amp;Settings!$B$5))</f>
        <v/>
      </c>
      <c r="P111" s="9">
        <f>IF(H111="","",IFERROR(IF(AND(INDEX(Rates!$F$5:$F$26,MATCH(H111,Rates!$A$5:$A$26,0))=0,INDEX(Rates!$G$5:$G$26,MATCH(H111,Rates!$A$5:$A$26,0))=0),"Deduct (no threshold)",IF(OR(AND(INDEX(Rates!$F$5:$F$26,MATCH(H111,Rates!$A$5:$A$26,0))&gt;0,J111&gt;INDEX(Rates!$F$5:$F$26,MATCH(H111,Rates!$A$5:$A$26,0))),AND(INDEX(Rates!$G$5:$G$26,MATCH(H111,Rates!$A$5:$A$26,0))&gt;0,O111&gt;INDEX(Rates!$G$5:$G$26,MATCH(H111,Rates!$A$5:$A$26,0)))),"Deduct","Below threshold: check")),"?"))</f>
        <v/>
      </c>
      <c r="Q111" s="10" t="n"/>
      <c r="R111" s="16">
        <f>IF(OR(B111="",Q111=""),0,IF(Q111&gt;B111,((YEAR(Q111)-YEAR(B111))*12+MONTH(Q111)-MONTH(B111)+1),0))</f>
        <v/>
      </c>
      <c r="S111" s="15">
        <f>ROUND(N111*Settings!$B$8*R111,0)</f>
        <v/>
      </c>
      <c r="T111" s="17">
        <f>IF(B111="","",IF(MONTH(IF(Q111="",B111,Q111))=3,DATE(YEAR(IF(Q111="",B111,Q111)),4,30),DATE(YEAR(IF(Q111="",B111,Q111)),MONTH(IF(Q111="",B111,Q111))+1,7)))</f>
        <v/>
      </c>
      <c r="U111" s="10" t="n"/>
      <c r="V111" s="11" t="n"/>
      <c r="W111" s="16">
        <f>IF(OR(B111="",N111=0),0,IF(U111="",IF(Settings!$B$4&gt;T111,((YEAR(Settings!$B$4)-YEAR(IF(Q111="",B111,Q111)))*12+MONTH(Settings!$B$4)-MONTH(IF(Q111="",B111,Q111))+1),0),IF(U111&gt;T111,((YEAR(U111)-YEAR(IF(Q111="",B111,Q111)))*12+MONTH(U111)-MONTH(IF(Q111="",B111,Q111))+1),0)))</f>
        <v/>
      </c>
      <c r="X111" s="15">
        <f>ROUND(N111*Settings!$B$9*W111,0)</f>
        <v/>
      </c>
      <c r="Y111" s="15">
        <f>S111+X111</f>
        <v/>
      </c>
      <c r="Z111" s="18">
        <f>IF(B111="","",DATE(YEAR(IF(Q111="",B111,Q111)),MONTH(IF(Q111="",B111,Q111)),1))</f>
        <v/>
      </c>
      <c r="AA111" s="9">
        <f>IF(B111="","","Q"&amp;(INT(MOD(MONTH(IF(Q111="",B111,Q111))-4,12)/3)+1))</f>
        <v/>
      </c>
      <c r="AB111" s="9">
        <f>IF(H111="","",IFERROR(INDEX(Rates!$M$5:$M$26,MATCH(H111,Rates!$A$5:$A$26,0)),""))</f>
        <v/>
      </c>
    </row>
    <row r="112">
      <c r="A112" s="9">
        <f>IF(B112="","",ROW()-4)</f>
        <v/>
      </c>
      <c r="B112" s="10" t="n"/>
      <c r="C112" s="11" t="n"/>
      <c r="D112" s="11" t="n"/>
      <c r="E112" s="9">
        <f>IF(B112="","",IF(D112="","No PAN",IF(AND(LEN(D112)=10,ISERROR(VALUE(LEFT(D112,1))),ISERROR(VALUE(MID(D112,5,1))),ISNUMBER(VALUE(MID(D112,6,4))),ISERROR(VALUE(RIGHT(D112,1)))),"Format OK","Check PAN")))</f>
        <v/>
      </c>
      <c r="F112" s="11" t="n"/>
      <c r="G112" s="9">
        <f>IF(B112="","",IF(F112&lt;&gt;"",F112,IF(E112&lt;&gt;"Format OK","Others",IF(OR(MID(D112,4,1)="P",MID(D112,4,1)="H"),"Individual/HUF",IF(MID(D112,4,1)="C","Company","Others")))))</f>
        <v/>
      </c>
      <c r="H112" s="11" t="n"/>
      <c r="I112" s="9">
        <f>IF(H112="","",IFERROR(INDEX(IF(G112="Individual/HUF",Rates!$C$5:$C$26,IF(G112="Company",Rates!$D$5:$D$26,Rates!$E$5:$E$26)),MATCH(H112,Rates!$A$5:$A$26,0)),"?"))</f>
        <v/>
      </c>
      <c r="J112" s="12" t="n"/>
      <c r="K112" s="13">
        <f>IF(H112="","",IFERROR(INDEX(IF(G112="Individual/HUF",Rates!$I$5:$I$26,IF(G112="Company",Rates!$J$5:$J$26,Rates!$K$5:$K$26)),MATCH(H112,Rates!$A$5:$A$26,0)),""))</f>
        <v/>
      </c>
      <c r="L112" s="14" t="n"/>
      <c r="M112" s="13">
        <f>IF(H112="","",IF(L112&lt;&gt;"",IF(E112="Format OK",L112,MAX(L112,INDEX(Rates!$L$5:$L$26,MATCH(H112,Rates!$A$5:$A$26,0)))),IF(K112="","rate?",IF(E112="Format OK",K112,MAX(K112,INDEX(Rates!$L$5:$L$26,MATCH(H112,Rates!$A$5:$A$26,0)))))))</f>
        <v/>
      </c>
      <c r="N112" s="15">
        <f>IF(OR(H112="",NOT(ISNUMBER(M112))),0,IF(AND(LEFT(P112,5)="Below",L112=""),0,ROUND(J112*M112,0)))</f>
        <v/>
      </c>
      <c r="O112" s="15">
        <f>IF(H112="","",SUMIFS($J$5:$J$504,$C$5:$C$504,C112,$H$5:$H$504,H112,$B$5:$B$504,"&lt;="&amp;B112,$B$5:$B$504,"&gt;="&amp;Settings!$B$5))</f>
        <v/>
      </c>
      <c r="P112" s="9">
        <f>IF(H112="","",IFERROR(IF(AND(INDEX(Rates!$F$5:$F$26,MATCH(H112,Rates!$A$5:$A$26,0))=0,INDEX(Rates!$G$5:$G$26,MATCH(H112,Rates!$A$5:$A$26,0))=0),"Deduct (no threshold)",IF(OR(AND(INDEX(Rates!$F$5:$F$26,MATCH(H112,Rates!$A$5:$A$26,0))&gt;0,J112&gt;INDEX(Rates!$F$5:$F$26,MATCH(H112,Rates!$A$5:$A$26,0))),AND(INDEX(Rates!$G$5:$G$26,MATCH(H112,Rates!$A$5:$A$26,0))&gt;0,O112&gt;INDEX(Rates!$G$5:$G$26,MATCH(H112,Rates!$A$5:$A$26,0)))),"Deduct","Below threshold: check")),"?"))</f>
        <v/>
      </c>
      <c r="Q112" s="10" t="n"/>
      <c r="R112" s="16">
        <f>IF(OR(B112="",Q112=""),0,IF(Q112&gt;B112,((YEAR(Q112)-YEAR(B112))*12+MONTH(Q112)-MONTH(B112)+1),0))</f>
        <v/>
      </c>
      <c r="S112" s="15">
        <f>ROUND(N112*Settings!$B$8*R112,0)</f>
        <v/>
      </c>
      <c r="T112" s="17">
        <f>IF(B112="","",IF(MONTH(IF(Q112="",B112,Q112))=3,DATE(YEAR(IF(Q112="",B112,Q112)),4,30),DATE(YEAR(IF(Q112="",B112,Q112)),MONTH(IF(Q112="",B112,Q112))+1,7)))</f>
        <v/>
      </c>
      <c r="U112" s="10" t="n"/>
      <c r="V112" s="11" t="n"/>
      <c r="W112" s="16">
        <f>IF(OR(B112="",N112=0),0,IF(U112="",IF(Settings!$B$4&gt;T112,((YEAR(Settings!$B$4)-YEAR(IF(Q112="",B112,Q112)))*12+MONTH(Settings!$B$4)-MONTH(IF(Q112="",B112,Q112))+1),0),IF(U112&gt;T112,((YEAR(U112)-YEAR(IF(Q112="",B112,Q112)))*12+MONTH(U112)-MONTH(IF(Q112="",B112,Q112))+1),0)))</f>
        <v/>
      </c>
      <c r="X112" s="15">
        <f>ROUND(N112*Settings!$B$9*W112,0)</f>
        <v/>
      </c>
      <c r="Y112" s="15">
        <f>S112+X112</f>
        <v/>
      </c>
      <c r="Z112" s="18">
        <f>IF(B112="","",DATE(YEAR(IF(Q112="",B112,Q112)),MONTH(IF(Q112="",B112,Q112)),1))</f>
        <v/>
      </c>
      <c r="AA112" s="9">
        <f>IF(B112="","","Q"&amp;(INT(MOD(MONTH(IF(Q112="",B112,Q112))-4,12)/3)+1))</f>
        <v/>
      </c>
      <c r="AB112" s="9">
        <f>IF(H112="","",IFERROR(INDEX(Rates!$M$5:$M$26,MATCH(H112,Rates!$A$5:$A$26,0)),""))</f>
        <v/>
      </c>
    </row>
    <row r="113">
      <c r="A113" s="9">
        <f>IF(B113="","",ROW()-4)</f>
        <v/>
      </c>
      <c r="B113" s="10" t="n"/>
      <c r="C113" s="11" t="n"/>
      <c r="D113" s="11" t="n"/>
      <c r="E113" s="9">
        <f>IF(B113="","",IF(D113="","No PAN",IF(AND(LEN(D113)=10,ISERROR(VALUE(LEFT(D113,1))),ISERROR(VALUE(MID(D113,5,1))),ISNUMBER(VALUE(MID(D113,6,4))),ISERROR(VALUE(RIGHT(D113,1)))),"Format OK","Check PAN")))</f>
        <v/>
      </c>
      <c r="F113" s="11" t="n"/>
      <c r="G113" s="9">
        <f>IF(B113="","",IF(F113&lt;&gt;"",F113,IF(E113&lt;&gt;"Format OK","Others",IF(OR(MID(D113,4,1)="P",MID(D113,4,1)="H"),"Individual/HUF",IF(MID(D113,4,1)="C","Company","Others")))))</f>
        <v/>
      </c>
      <c r="H113" s="11" t="n"/>
      <c r="I113" s="9">
        <f>IF(H113="","",IFERROR(INDEX(IF(G113="Individual/HUF",Rates!$C$5:$C$26,IF(G113="Company",Rates!$D$5:$D$26,Rates!$E$5:$E$26)),MATCH(H113,Rates!$A$5:$A$26,0)),"?"))</f>
        <v/>
      </c>
      <c r="J113" s="12" t="n"/>
      <c r="K113" s="13">
        <f>IF(H113="","",IFERROR(INDEX(IF(G113="Individual/HUF",Rates!$I$5:$I$26,IF(G113="Company",Rates!$J$5:$J$26,Rates!$K$5:$K$26)),MATCH(H113,Rates!$A$5:$A$26,0)),""))</f>
        <v/>
      </c>
      <c r="L113" s="14" t="n"/>
      <c r="M113" s="13">
        <f>IF(H113="","",IF(L113&lt;&gt;"",IF(E113="Format OK",L113,MAX(L113,INDEX(Rates!$L$5:$L$26,MATCH(H113,Rates!$A$5:$A$26,0)))),IF(K113="","rate?",IF(E113="Format OK",K113,MAX(K113,INDEX(Rates!$L$5:$L$26,MATCH(H113,Rates!$A$5:$A$26,0)))))))</f>
        <v/>
      </c>
      <c r="N113" s="15">
        <f>IF(OR(H113="",NOT(ISNUMBER(M113))),0,IF(AND(LEFT(P113,5)="Below",L113=""),0,ROUND(J113*M113,0)))</f>
        <v/>
      </c>
      <c r="O113" s="15">
        <f>IF(H113="","",SUMIFS($J$5:$J$504,$C$5:$C$504,C113,$H$5:$H$504,H113,$B$5:$B$504,"&lt;="&amp;B113,$B$5:$B$504,"&gt;="&amp;Settings!$B$5))</f>
        <v/>
      </c>
      <c r="P113" s="9">
        <f>IF(H113="","",IFERROR(IF(AND(INDEX(Rates!$F$5:$F$26,MATCH(H113,Rates!$A$5:$A$26,0))=0,INDEX(Rates!$G$5:$G$26,MATCH(H113,Rates!$A$5:$A$26,0))=0),"Deduct (no threshold)",IF(OR(AND(INDEX(Rates!$F$5:$F$26,MATCH(H113,Rates!$A$5:$A$26,0))&gt;0,J113&gt;INDEX(Rates!$F$5:$F$26,MATCH(H113,Rates!$A$5:$A$26,0))),AND(INDEX(Rates!$G$5:$G$26,MATCH(H113,Rates!$A$5:$A$26,0))&gt;0,O113&gt;INDEX(Rates!$G$5:$G$26,MATCH(H113,Rates!$A$5:$A$26,0)))),"Deduct","Below threshold: check")),"?"))</f>
        <v/>
      </c>
      <c r="Q113" s="10" t="n"/>
      <c r="R113" s="16">
        <f>IF(OR(B113="",Q113=""),0,IF(Q113&gt;B113,((YEAR(Q113)-YEAR(B113))*12+MONTH(Q113)-MONTH(B113)+1),0))</f>
        <v/>
      </c>
      <c r="S113" s="15">
        <f>ROUND(N113*Settings!$B$8*R113,0)</f>
        <v/>
      </c>
      <c r="T113" s="17">
        <f>IF(B113="","",IF(MONTH(IF(Q113="",B113,Q113))=3,DATE(YEAR(IF(Q113="",B113,Q113)),4,30),DATE(YEAR(IF(Q113="",B113,Q113)),MONTH(IF(Q113="",B113,Q113))+1,7)))</f>
        <v/>
      </c>
      <c r="U113" s="10" t="n"/>
      <c r="V113" s="11" t="n"/>
      <c r="W113" s="16">
        <f>IF(OR(B113="",N113=0),0,IF(U113="",IF(Settings!$B$4&gt;T113,((YEAR(Settings!$B$4)-YEAR(IF(Q113="",B113,Q113)))*12+MONTH(Settings!$B$4)-MONTH(IF(Q113="",B113,Q113))+1),0),IF(U113&gt;T113,((YEAR(U113)-YEAR(IF(Q113="",B113,Q113)))*12+MONTH(U113)-MONTH(IF(Q113="",B113,Q113))+1),0)))</f>
        <v/>
      </c>
      <c r="X113" s="15">
        <f>ROUND(N113*Settings!$B$9*W113,0)</f>
        <v/>
      </c>
      <c r="Y113" s="15">
        <f>S113+X113</f>
        <v/>
      </c>
      <c r="Z113" s="18">
        <f>IF(B113="","",DATE(YEAR(IF(Q113="",B113,Q113)),MONTH(IF(Q113="",B113,Q113)),1))</f>
        <v/>
      </c>
      <c r="AA113" s="9">
        <f>IF(B113="","","Q"&amp;(INT(MOD(MONTH(IF(Q113="",B113,Q113))-4,12)/3)+1))</f>
        <v/>
      </c>
      <c r="AB113" s="9">
        <f>IF(H113="","",IFERROR(INDEX(Rates!$M$5:$M$26,MATCH(H113,Rates!$A$5:$A$26,0)),""))</f>
        <v/>
      </c>
    </row>
    <row r="114">
      <c r="A114" s="9">
        <f>IF(B114="","",ROW()-4)</f>
        <v/>
      </c>
      <c r="B114" s="10" t="n"/>
      <c r="C114" s="11" t="n"/>
      <c r="D114" s="11" t="n"/>
      <c r="E114" s="9">
        <f>IF(B114="","",IF(D114="","No PAN",IF(AND(LEN(D114)=10,ISERROR(VALUE(LEFT(D114,1))),ISERROR(VALUE(MID(D114,5,1))),ISNUMBER(VALUE(MID(D114,6,4))),ISERROR(VALUE(RIGHT(D114,1)))),"Format OK","Check PAN")))</f>
        <v/>
      </c>
      <c r="F114" s="11" t="n"/>
      <c r="G114" s="9">
        <f>IF(B114="","",IF(F114&lt;&gt;"",F114,IF(E114&lt;&gt;"Format OK","Others",IF(OR(MID(D114,4,1)="P",MID(D114,4,1)="H"),"Individual/HUF",IF(MID(D114,4,1)="C","Company","Others")))))</f>
        <v/>
      </c>
      <c r="H114" s="11" t="n"/>
      <c r="I114" s="9">
        <f>IF(H114="","",IFERROR(INDEX(IF(G114="Individual/HUF",Rates!$C$5:$C$26,IF(G114="Company",Rates!$D$5:$D$26,Rates!$E$5:$E$26)),MATCH(H114,Rates!$A$5:$A$26,0)),"?"))</f>
        <v/>
      </c>
      <c r="J114" s="12" t="n"/>
      <c r="K114" s="13">
        <f>IF(H114="","",IFERROR(INDEX(IF(G114="Individual/HUF",Rates!$I$5:$I$26,IF(G114="Company",Rates!$J$5:$J$26,Rates!$K$5:$K$26)),MATCH(H114,Rates!$A$5:$A$26,0)),""))</f>
        <v/>
      </c>
      <c r="L114" s="14" t="n"/>
      <c r="M114" s="13">
        <f>IF(H114="","",IF(L114&lt;&gt;"",IF(E114="Format OK",L114,MAX(L114,INDEX(Rates!$L$5:$L$26,MATCH(H114,Rates!$A$5:$A$26,0)))),IF(K114="","rate?",IF(E114="Format OK",K114,MAX(K114,INDEX(Rates!$L$5:$L$26,MATCH(H114,Rates!$A$5:$A$26,0)))))))</f>
        <v/>
      </c>
      <c r="N114" s="15">
        <f>IF(OR(H114="",NOT(ISNUMBER(M114))),0,IF(AND(LEFT(P114,5)="Below",L114=""),0,ROUND(J114*M114,0)))</f>
        <v/>
      </c>
      <c r="O114" s="15">
        <f>IF(H114="","",SUMIFS($J$5:$J$504,$C$5:$C$504,C114,$H$5:$H$504,H114,$B$5:$B$504,"&lt;="&amp;B114,$B$5:$B$504,"&gt;="&amp;Settings!$B$5))</f>
        <v/>
      </c>
      <c r="P114" s="9">
        <f>IF(H114="","",IFERROR(IF(AND(INDEX(Rates!$F$5:$F$26,MATCH(H114,Rates!$A$5:$A$26,0))=0,INDEX(Rates!$G$5:$G$26,MATCH(H114,Rates!$A$5:$A$26,0))=0),"Deduct (no threshold)",IF(OR(AND(INDEX(Rates!$F$5:$F$26,MATCH(H114,Rates!$A$5:$A$26,0))&gt;0,J114&gt;INDEX(Rates!$F$5:$F$26,MATCH(H114,Rates!$A$5:$A$26,0))),AND(INDEX(Rates!$G$5:$G$26,MATCH(H114,Rates!$A$5:$A$26,0))&gt;0,O114&gt;INDEX(Rates!$G$5:$G$26,MATCH(H114,Rates!$A$5:$A$26,0)))),"Deduct","Below threshold: check")),"?"))</f>
        <v/>
      </c>
      <c r="Q114" s="10" t="n"/>
      <c r="R114" s="16">
        <f>IF(OR(B114="",Q114=""),0,IF(Q114&gt;B114,((YEAR(Q114)-YEAR(B114))*12+MONTH(Q114)-MONTH(B114)+1),0))</f>
        <v/>
      </c>
      <c r="S114" s="15">
        <f>ROUND(N114*Settings!$B$8*R114,0)</f>
        <v/>
      </c>
      <c r="T114" s="17">
        <f>IF(B114="","",IF(MONTH(IF(Q114="",B114,Q114))=3,DATE(YEAR(IF(Q114="",B114,Q114)),4,30),DATE(YEAR(IF(Q114="",B114,Q114)),MONTH(IF(Q114="",B114,Q114))+1,7)))</f>
        <v/>
      </c>
      <c r="U114" s="10" t="n"/>
      <c r="V114" s="11" t="n"/>
      <c r="W114" s="16">
        <f>IF(OR(B114="",N114=0),0,IF(U114="",IF(Settings!$B$4&gt;T114,((YEAR(Settings!$B$4)-YEAR(IF(Q114="",B114,Q114)))*12+MONTH(Settings!$B$4)-MONTH(IF(Q114="",B114,Q114))+1),0),IF(U114&gt;T114,((YEAR(U114)-YEAR(IF(Q114="",B114,Q114)))*12+MONTH(U114)-MONTH(IF(Q114="",B114,Q114))+1),0)))</f>
        <v/>
      </c>
      <c r="X114" s="15">
        <f>ROUND(N114*Settings!$B$9*W114,0)</f>
        <v/>
      </c>
      <c r="Y114" s="15">
        <f>S114+X114</f>
        <v/>
      </c>
      <c r="Z114" s="18">
        <f>IF(B114="","",DATE(YEAR(IF(Q114="",B114,Q114)),MONTH(IF(Q114="",B114,Q114)),1))</f>
        <v/>
      </c>
      <c r="AA114" s="9">
        <f>IF(B114="","","Q"&amp;(INT(MOD(MONTH(IF(Q114="",B114,Q114))-4,12)/3)+1))</f>
        <v/>
      </c>
      <c r="AB114" s="9">
        <f>IF(H114="","",IFERROR(INDEX(Rates!$M$5:$M$26,MATCH(H114,Rates!$A$5:$A$26,0)),""))</f>
        <v/>
      </c>
    </row>
    <row r="115">
      <c r="A115" s="9">
        <f>IF(B115="","",ROW()-4)</f>
        <v/>
      </c>
      <c r="B115" s="10" t="n"/>
      <c r="C115" s="11" t="n"/>
      <c r="D115" s="11" t="n"/>
      <c r="E115" s="9">
        <f>IF(B115="","",IF(D115="","No PAN",IF(AND(LEN(D115)=10,ISERROR(VALUE(LEFT(D115,1))),ISERROR(VALUE(MID(D115,5,1))),ISNUMBER(VALUE(MID(D115,6,4))),ISERROR(VALUE(RIGHT(D115,1)))),"Format OK","Check PAN")))</f>
        <v/>
      </c>
      <c r="F115" s="11" t="n"/>
      <c r="G115" s="9">
        <f>IF(B115="","",IF(F115&lt;&gt;"",F115,IF(E115&lt;&gt;"Format OK","Others",IF(OR(MID(D115,4,1)="P",MID(D115,4,1)="H"),"Individual/HUF",IF(MID(D115,4,1)="C","Company","Others")))))</f>
        <v/>
      </c>
      <c r="H115" s="11" t="n"/>
      <c r="I115" s="9">
        <f>IF(H115="","",IFERROR(INDEX(IF(G115="Individual/HUF",Rates!$C$5:$C$26,IF(G115="Company",Rates!$D$5:$D$26,Rates!$E$5:$E$26)),MATCH(H115,Rates!$A$5:$A$26,0)),"?"))</f>
        <v/>
      </c>
      <c r="J115" s="12" t="n"/>
      <c r="K115" s="13">
        <f>IF(H115="","",IFERROR(INDEX(IF(G115="Individual/HUF",Rates!$I$5:$I$26,IF(G115="Company",Rates!$J$5:$J$26,Rates!$K$5:$K$26)),MATCH(H115,Rates!$A$5:$A$26,0)),""))</f>
        <v/>
      </c>
      <c r="L115" s="14" t="n"/>
      <c r="M115" s="13">
        <f>IF(H115="","",IF(L115&lt;&gt;"",IF(E115="Format OK",L115,MAX(L115,INDEX(Rates!$L$5:$L$26,MATCH(H115,Rates!$A$5:$A$26,0)))),IF(K115="","rate?",IF(E115="Format OK",K115,MAX(K115,INDEX(Rates!$L$5:$L$26,MATCH(H115,Rates!$A$5:$A$26,0)))))))</f>
        <v/>
      </c>
      <c r="N115" s="15">
        <f>IF(OR(H115="",NOT(ISNUMBER(M115))),0,IF(AND(LEFT(P115,5)="Below",L115=""),0,ROUND(J115*M115,0)))</f>
        <v/>
      </c>
      <c r="O115" s="15">
        <f>IF(H115="","",SUMIFS($J$5:$J$504,$C$5:$C$504,C115,$H$5:$H$504,H115,$B$5:$B$504,"&lt;="&amp;B115,$B$5:$B$504,"&gt;="&amp;Settings!$B$5))</f>
        <v/>
      </c>
      <c r="P115" s="9">
        <f>IF(H115="","",IFERROR(IF(AND(INDEX(Rates!$F$5:$F$26,MATCH(H115,Rates!$A$5:$A$26,0))=0,INDEX(Rates!$G$5:$G$26,MATCH(H115,Rates!$A$5:$A$26,0))=0),"Deduct (no threshold)",IF(OR(AND(INDEX(Rates!$F$5:$F$26,MATCH(H115,Rates!$A$5:$A$26,0))&gt;0,J115&gt;INDEX(Rates!$F$5:$F$26,MATCH(H115,Rates!$A$5:$A$26,0))),AND(INDEX(Rates!$G$5:$G$26,MATCH(H115,Rates!$A$5:$A$26,0))&gt;0,O115&gt;INDEX(Rates!$G$5:$G$26,MATCH(H115,Rates!$A$5:$A$26,0)))),"Deduct","Below threshold: check")),"?"))</f>
        <v/>
      </c>
      <c r="Q115" s="10" t="n"/>
      <c r="R115" s="16">
        <f>IF(OR(B115="",Q115=""),0,IF(Q115&gt;B115,((YEAR(Q115)-YEAR(B115))*12+MONTH(Q115)-MONTH(B115)+1),0))</f>
        <v/>
      </c>
      <c r="S115" s="15">
        <f>ROUND(N115*Settings!$B$8*R115,0)</f>
        <v/>
      </c>
      <c r="T115" s="17">
        <f>IF(B115="","",IF(MONTH(IF(Q115="",B115,Q115))=3,DATE(YEAR(IF(Q115="",B115,Q115)),4,30),DATE(YEAR(IF(Q115="",B115,Q115)),MONTH(IF(Q115="",B115,Q115))+1,7)))</f>
        <v/>
      </c>
      <c r="U115" s="10" t="n"/>
      <c r="V115" s="11" t="n"/>
      <c r="W115" s="16">
        <f>IF(OR(B115="",N115=0),0,IF(U115="",IF(Settings!$B$4&gt;T115,((YEAR(Settings!$B$4)-YEAR(IF(Q115="",B115,Q115)))*12+MONTH(Settings!$B$4)-MONTH(IF(Q115="",B115,Q115))+1),0),IF(U115&gt;T115,((YEAR(U115)-YEAR(IF(Q115="",B115,Q115)))*12+MONTH(U115)-MONTH(IF(Q115="",B115,Q115))+1),0)))</f>
        <v/>
      </c>
      <c r="X115" s="15">
        <f>ROUND(N115*Settings!$B$9*W115,0)</f>
        <v/>
      </c>
      <c r="Y115" s="15">
        <f>S115+X115</f>
        <v/>
      </c>
      <c r="Z115" s="18">
        <f>IF(B115="","",DATE(YEAR(IF(Q115="",B115,Q115)),MONTH(IF(Q115="",B115,Q115)),1))</f>
        <v/>
      </c>
      <c r="AA115" s="9">
        <f>IF(B115="","","Q"&amp;(INT(MOD(MONTH(IF(Q115="",B115,Q115))-4,12)/3)+1))</f>
        <v/>
      </c>
      <c r="AB115" s="9">
        <f>IF(H115="","",IFERROR(INDEX(Rates!$M$5:$M$26,MATCH(H115,Rates!$A$5:$A$26,0)),""))</f>
        <v/>
      </c>
    </row>
    <row r="116">
      <c r="A116" s="9">
        <f>IF(B116="","",ROW()-4)</f>
        <v/>
      </c>
      <c r="B116" s="10" t="n"/>
      <c r="C116" s="11" t="n"/>
      <c r="D116" s="11" t="n"/>
      <c r="E116" s="9">
        <f>IF(B116="","",IF(D116="","No PAN",IF(AND(LEN(D116)=10,ISERROR(VALUE(LEFT(D116,1))),ISERROR(VALUE(MID(D116,5,1))),ISNUMBER(VALUE(MID(D116,6,4))),ISERROR(VALUE(RIGHT(D116,1)))),"Format OK","Check PAN")))</f>
        <v/>
      </c>
      <c r="F116" s="11" t="n"/>
      <c r="G116" s="9">
        <f>IF(B116="","",IF(F116&lt;&gt;"",F116,IF(E116&lt;&gt;"Format OK","Others",IF(OR(MID(D116,4,1)="P",MID(D116,4,1)="H"),"Individual/HUF",IF(MID(D116,4,1)="C","Company","Others")))))</f>
        <v/>
      </c>
      <c r="H116" s="11" t="n"/>
      <c r="I116" s="9">
        <f>IF(H116="","",IFERROR(INDEX(IF(G116="Individual/HUF",Rates!$C$5:$C$26,IF(G116="Company",Rates!$D$5:$D$26,Rates!$E$5:$E$26)),MATCH(H116,Rates!$A$5:$A$26,0)),"?"))</f>
        <v/>
      </c>
      <c r="J116" s="12" t="n"/>
      <c r="K116" s="13">
        <f>IF(H116="","",IFERROR(INDEX(IF(G116="Individual/HUF",Rates!$I$5:$I$26,IF(G116="Company",Rates!$J$5:$J$26,Rates!$K$5:$K$26)),MATCH(H116,Rates!$A$5:$A$26,0)),""))</f>
        <v/>
      </c>
      <c r="L116" s="14" t="n"/>
      <c r="M116" s="13">
        <f>IF(H116="","",IF(L116&lt;&gt;"",IF(E116="Format OK",L116,MAX(L116,INDEX(Rates!$L$5:$L$26,MATCH(H116,Rates!$A$5:$A$26,0)))),IF(K116="","rate?",IF(E116="Format OK",K116,MAX(K116,INDEX(Rates!$L$5:$L$26,MATCH(H116,Rates!$A$5:$A$26,0)))))))</f>
        <v/>
      </c>
      <c r="N116" s="15">
        <f>IF(OR(H116="",NOT(ISNUMBER(M116))),0,IF(AND(LEFT(P116,5)="Below",L116=""),0,ROUND(J116*M116,0)))</f>
        <v/>
      </c>
      <c r="O116" s="15">
        <f>IF(H116="","",SUMIFS($J$5:$J$504,$C$5:$C$504,C116,$H$5:$H$504,H116,$B$5:$B$504,"&lt;="&amp;B116,$B$5:$B$504,"&gt;="&amp;Settings!$B$5))</f>
        <v/>
      </c>
      <c r="P116" s="9">
        <f>IF(H116="","",IFERROR(IF(AND(INDEX(Rates!$F$5:$F$26,MATCH(H116,Rates!$A$5:$A$26,0))=0,INDEX(Rates!$G$5:$G$26,MATCH(H116,Rates!$A$5:$A$26,0))=0),"Deduct (no threshold)",IF(OR(AND(INDEX(Rates!$F$5:$F$26,MATCH(H116,Rates!$A$5:$A$26,0))&gt;0,J116&gt;INDEX(Rates!$F$5:$F$26,MATCH(H116,Rates!$A$5:$A$26,0))),AND(INDEX(Rates!$G$5:$G$26,MATCH(H116,Rates!$A$5:$A$26,0))&gt;0,O116&gt;INDEX(Rates!$G$5:$G$26,MATCH(H116,Rates!$A$5:$A$26,0)))),"Deduct","Below threshold: check")),"?"))</f>
        <v/>
      </c>
      <c r="Q116" s="10" t="n"/>
      <c r="R116" s="16">
        <f>IF(OR(B116="",Q116=""),0,IF(Q116&gt;B116,((YEAR(Q116)-YEAR(B116))*12+MONTH(Q116)-MONTH(B116)+1),0))</f>
        <v/>
      </c>
      <c r="S116" s="15">
        <f>ROUND(N116*Settings!$B$8*R116,0)</f>
        <v/>
      </c>
      <c r="T116" s="17">
        <f>IF(B116="","",IF(MONTH(IF(Q116="",B116,Q116))=3,DATE(YEAR(IF(Q116="",B116,Q116)),4,30),DATE(YEAR(IF(Q116="",B116,Q116)),MONTH(IF(Q116="",B116,Q116))+1,7)))</f>
        <v/>
      </c>
      <c r="U116" s="10" t="n"/>
      <c r="V116" s="11" t="n"/>
      <c r="W116" s="16">
        <f>IF(OR(B116="",N116=0),0,IF(U116="",IF(Settings!$B$4&gt;T116,((YEAR(Settings!$B$4)-YEAR(IF(Q116="",B116,Q116)))*12+MONTH(Settings!$B$4)-MONTH(IF(Q116="",B116,Q116))+1),0),IF(U116&gt;T116,((YEAR(U116)-YEAR(IF(Q116="",B116,Q116)))*12+MONTH(U116)-MONTH(IF(Q116="",B116,Q116))+1),0)))</f>
        <v/>
      </c>
      <c r="X116" s="15">
        <f>ROUND(N116*Settings!$B$9*W116,0)</f>
        <v/>
      </c>
      <c r="Y116" s="15">
        <f>S116+X116</f>
        <v/>
      </c>
      <c r="Z116" s="18">
        <f>IF(B116="","",DATE(YEAR(IF(Q116="",B116,Q116)),MONTH(IF(Q116="",B116,Q116)),1))</f>
        <v/>
      </c>
      <c r="AA116" s="9">
        <f>IF(B116="","","Q"&amp;(INT(MOD(MONTH(IF(Q116="",B116,Q116))-4,12)/3)+1))</f>
        <v/>
      </c>
      <c r="AB116" s="9">
        <f>IF(H116="","",IFERROR(INDEX(Rates!$M$5:$M$26,MATCH(H116,Rates!$A$5:$A$26,0)),""))</f>
        <v/>
      </c>
    </row>
    <row r="117">
      <c r="A117" s="9">
        <f>IF(B117="","",ROW()-4)</f>
        <v/>
      </c>
      <c r="B117" s="10" t="n"/>
      <c r="C117" s="11" t="n"/>
      <c r="D117" s="11" t="n"/>
      <c r="E117" s="9">
        <f>IF(B117="","",IF(D117="","No PAN",IF(AND(LEN(D117)=10,ISERROR(VALUE(LEFT(D117,1))),ISERROR(VALUE(MID(D117,5,1))),ISNUMBER(VALUE(MID(D117,6,4))),ISERROR(VALUE(RIGHT(D117,1)))),"Format OK","Check PAN")))</f>
        <v/>
      </c>
      <c r="F117" s="11" t="n"/>
      <c r="G117" s="9">
        <f>IF(B117="","",IF(F117&lt;&gt;"",F117,IF(E117&lt;&gt;"Format OK","Others",IF(OR(MID(D117,4,1)="P",MID(D117,4,1)="H"),"Individual/HUF",IF(MID(D117,4,1)="C","Company","Others")))))</f>
        <v/>
      </c>
      <c r="H117" s="11" t="n"/>
      <c r="I117" s="9">
        <f>IF(H117="","",IFERROR(INDEX(IF(G117="Individual/HUF",Rates!$C$5:$C$26,IF(G117="Company",Rates!$D$5:$D$26,Rates!$E$5:$E$26)),MATCH(H117,Rates!$A$5:$A$26,0)),"?"))</f>
        <v/>
      </c>
      <c r="J117" s="12" t="n"/>
      <c r="K117" s="13">
        <f>IF(H117="","",IFERROR(INDEX(IF(G117="Individual/HUF",Rates!$I$5:$I$26,IF(G117="Company",Rates!$J$5:$J$26,Rates!$K$5:$K$26)),MATCH(H117,Rates!$A$5:$A$26,0)),""))</f>
        <v/>
      </c>
      <c r="L117" s="14" t="n"/>
      <c r="M117" s="13">
        <f>IF(H117="","",IF(L117&lt;&gt;"",IF(E117="Format OK",L117,MAX(L117,INDEX(Rates!$L$5:$L$26,MATCH(H117,Rates!$A$5:$A$26,0)))),IF(K117="","rate?",IF(E117="Format OK",K117,MAX(K117,INDEX(Rates!$L$5:$L$26,MATCH(H117,Rates!$A$5:$A$26,0)))))))</f>
        <v/>
      </c>
      <c r="N117" s="15">
        <f>IF(OR(H117="",NOT(ISNUMBER(M117))),0,IF(AND(LEFT(P117,5)="Below",L117=""),0,ROUND(J117*M117,0)))</f>
        <v/>
      </c>
      <c r="O117" s="15">
        <f>IF(H117="","",SUMIFS($J$5:$J$504,$C$5:$C$504,C117,$H$5:$H$504,H117,$B$5:$B$504,"&lt;="&amp;B117,$B$5:$B$504,"&gt;="&amp;Settings!$B$5))</f>
        <v/>
      </c>
      <c r="P117" s="9">
        <f>IF(H117="","",IFERROR(IF(AND(INDEX(Rates!$F$5:$F$26,MATCH(H117,Rates!$A$5:$A$26,0))=0,INDEX(Rates!$G$5:$G$26,MATCH(H117,Rates!$A$5:$A$26,0))=0),"Deduct (no threshold)",IF(OR(AND(INDEX(Rates!$F$5:$F$26,MATCH(H117,Rates!$A$5:$A$26,0))&gt;0,J117&gt;INDEX(Rates!$F$5:$F$26,MATCH(H117,Rates!$A$5:$A$26,0))),AND(INDEX(Rates!$G$5:$G$26,MATCH(H117,Rates!$A$5:$A$26,0))&gt;0,O117&gt;INDEX(Rates!$G$5:$G$26,MATCH(H117,Rates!$A$5:$A$26,0)))),"Deduct","Below threshold: check")),"?"))</f>
        <v/>
      </c>
      <c r="Q117" s="10" t="n"/>
      <c r="R117" s="16">
        <f>IF(OR(B117="",Q117=""),0,IF(Q117&gt;B117,((YEAR(Q117)-YEAR(B117))*12+MONTH(Q117)-MONTH(B117)+1),0))</f>
        <v/>
      </c>
      <c r="S117" s="15">
        <f>ROUND(N117*Settings!$B$8*R117,0)</f>
        <v/>
      </c>
      <c r="T117" s="17">
        <f>IF(B117="","",IF(MONTH(IF(Q117="",B117,Q117))=3,DATE(YEAR(IF(Q117="",B117,Q117)),4,30),DATE(YEAR(IF(Q117="",B117,Q117)),MONTH(IF(Q117="",B117,Q117))+1,7)))</f>
        <v/>
      </c>
      <c r="U117" s="10" t="n"/>
      <c r="V117" s="11" t="n"/>
      <c r="W117" s="16">
        <f>IF(OR(B117="",N117=0),0,IF(U117="",IF(Settings!$B$4&gt;T117,((YEAR(Settings!$B$4)-YEAR(IF(Q117="",B117,Q117)))*12+MONTH(Settings!$B$4)-MONTH(IF(Q117="",B117,Q117))+1),0),IF(U117&gt;T117,((YEAR(U117)-YEAR(IF(Q117="",B117,Q117)))*12+MONTH(U117)-MONTH(IF(Q117="",B117,Q117))+1),0)))</f>
        <v/>
      </c>
      <c r="X117" s="15">
        <f>ROUND(N117*Settings!$B$9*W117,0)</f>
        <v/>
      </c>
      <c r="Y117" s="15">
        <f>S117+X117</f>
        <v/>
      </c>
      <c r="Z117" s="18">
        <f>IF(B117="","",DATE(YEAR(IF(Q117="",B117,Q117)),MONTH(IF(Q117="",B117,Q117)),1))</f>
        <v/>
      </c>
      <c r="AA117" s="9">
        <f>IF(B117="","","Q"&amp;(INT(MOD(MONTH(IF(Q117="",B117,Q117))-4,12)/3)+1))</f>
        <v/>
      </c>
      <c r="AB117" s="9">
        <f>IF(H117="","",IFERROR(INDEX(Rates!$M$5:$M$26,MATCH(H117,Rates!$A$5:$A$26,0)),""))</f>
        <v/>
      </c>
    </row>
    <row r="118">
      <c r="A118" s="9">
        <f>IF(B118="","",ROW()-4)</f>
        <v/>
      </c>
      <c r="B118" s="10" t="n"/>
      <c r="C118" s="11" t="n"/>
      <c r="D118" s="11" t="n"/>
      <c r="E118" s="9">
        <f>IF(B118="","",IF(D118="","No PAN",IF(AND(LEN(D118)=10,ISERROR(VALUE(LEFT(D118,1))),ISERROR(VALUE(MID(D118,5,1))),ISNUMBER(VALUE(MID(D118,6,4))),ISERROR(VALUE(RIGHT(D118,1)))),"Format OK","Check PAN")))</f>
        <v/>
      </c>
      <c r="F118" s="11" t="n"/>
      <c r="G118" s="9">
        <f>IF(B118="","",IF(F118&lt;&gt;"",F118,IF(E118&lt;&gt;"Format OK","Others",IF(OR(MID(D118,4,1)="P",MID(D118,4,1)="H"),"Individual/HUF",IF(MID(D118,4,1)="C","Company","Others")))))</f>
        <v/>
      </c>
      <c r="H118" s="11" t="n"/>
      <c r="I118" s="9">
        <f>IF(H118="","",IFERROR(INDEX(IF(G118="Individual/HUF",Rates!$C$5:$C$26,IF(G118="Company",Rates!$D$5:$D$26,Rates!$E$5:$E$26)),MATCH(H118,Rates!$A$5:$A$26,0)),"?"))</f>
        <v/>
      </c>
      <c r="J118" s="12" t="n"/>
      <c r="K118" s="13">
        <f>IF(H118="","",IFERROR(INDEX(IF(G118="Individual/HUF",Rates!$I$5:$I$26,IF(G118="Company",Rates!$J$5:$J$26,Rates!$K$5:$K$26)),MATCH(H118,Rates!$A$5:$A$26,0)),""))</f>
        <v/>
      </c>
      <c r="L118" s="14" t="n"/>
      <c r="M118" s="13">
        <f>IF(H118="","",IF(L118&lt;&gt;"",IF(E118="Format OK",L118,MAX(L118,INDEX(Rates!$L$5:$L$26,MATCH(H118,Rates!$A$5:$A$26,0)))),IF(K118="","rate?",IF(E118="Format OK",K118,MAX(K118,INDEX(Rates!$L$5:$L$26,MATCH(H118,Rates!$A$5:$A$26,0)))))))</f>
        <v/>
      </c>
      <c r="N118" s="15">
        <f>IF(OR(H118="",NOT(ISNUMBER(M118))),0,IF(AND(LEFT(P118,5)="Below",L118=""),0,ROUND(J118*M118,0)))</f>
        <v/>
      </c>
      <c r="O118" s="15">
        <f>IF(H118="","",SUMIFS($J$5:$J$504,$C$5:$C$504,C118,$H$5:$H$504,H118,$B$5:$B$504,"&lt;="&amp;B118,$B$5:$B$504,"&gt;="&amp;Settings!$B$5))</f>
        <v/>
      </c>
      <c r="P118" s="9">
        <f>IF(H118="","",IFERROR(IF(AND(INDEX(Rates!$F$5:$F$26,MATCH(H118,Rates!$A$5:$A$26,0))=0,INDEX(Rates!$G$5:$G$26,MATCH(H118,Rates!$A$5:$A$26,0))=0),"Deduct (no threshold)",IF(OR(AND(INDEX(Rates!$F$5:$F$26,MATCH(H118,Rates!$A$5:$A$26,0))&gt;0,J118&gt;INDEX(Rates!$F$5:$F$26,MATCH(H118,Rates!$A$5:$A$26,0))),AND(INDEX(Rates!$G$5:$G$26,MATCH(H118,Rates!$A$5:$A$26,0))&gt;0,O118&gt;INDEX(Rates!$G$5:$G$26,MATCH(H118,Rates!$A$5:$A$26,0)))),"Deduct","Below threshold: check")),"?"))</f>
        <v/>
      </c>
      <c r="Q118" s="10" t="n"/>
      <c r="R118" s="16">
        <f>IF(OR(B118="",Q118=""),0,IF(Q118&gt;B118,((YEAR(Q118)-YEAR(B118))*12+MONTH(Q118)-MONTH(B118)+1),0))</f>
        <v/>
      </c>
      <c r="S118" s="15">
        <f>ROUND(N118*Settings!$B$8*R118,0)</f>
        <v/>
      </c>
      <c r="T118" s="17">
        <f>IF(B118="","",IF(MONTH(IF(Q118="",B118,Q118))=3,DATE(YEAR(IF(Q118="",B118,Q118)),4,30),DATE(YEAR(IF(Q118="",B118,Q118)),MONTH(IF(Q118="",B118,Q118))+1,7)))</f>
        <v/>
      </c>
      <c r="U118" s="10" t="n"/>
      <c r="V118" s="11" t="n"/>
      <c r="W118" s="16">
        <f>IF(OR(B118="",N118=0),0,IF(U118="",IF(Settings!$B$4&gt;T118,((YEAR(Settings!$B$4)-YEAR(IF(Q118="",B118,Q118)))*12+MONTH(Settings!$B$4)-MONTH(IF(Q118="",B118,Q118))+1),0),IF(U118&gt;T118,((YEAR(U118)-YEAR(IF(Q118="",B118,Q118)))*12+MONTH(U118)-MONTH(IF(Q118="",B118,Q118))+1),0)))</f>
        <v/>
      </c>
      <c r="X118" s="15">
        <f>ROUND(N118*Settings!$B$9*W118,0)</f>
        <v/>
      </c>
      <c r="Y118" s="15">
        <f>S118+X118</f>
        <v/>
      </c>
      <c r="Z118" s="18">
        <f>IF(B118="","",DATE(YEAR(IF(Q118="",B118,Q118)),MONTH(IF(Q118="",B118,Q118)),1))</f>
        <v/>
      </c>
      <c r="AA118" s="9">
        <f>IF(B118="","","Q"&amp;(INT(MOD(MONTH(IF(Q118="",B118,Q118))-4,12)/3)+1))</f>
        <v/>
      </c>
      <c r="AB118" s="9">
        <f>IF(H118="","",IFERROR(INDEX(Rates!$M$5:$M$26,MATCH(H118,Rates!$A$5:$A$26,0)),""))</f>
        <v/>
      </c>
    </row>
    <row r="119">
      <c r="A119" s="9">
        <f>IF(B119="","",ROW()-4)</f>
        <v/>
      </c>
      <c r="B119" s="10" t="n"/>
      <c r="C119" s="11" t="n"/>
      <c r="D119" s="11" t="n"/>
      <c r="E119" s="9">
        <f>IF(B119="","",IF(D119="","No PAN",IF(AND(LEN(D119)=10,ISERROR(VALUE(LEFT(D119,1))),ISERROR(VALUE(MID(D119,5,1))),ISNUMBER(VALUE(MID(D119,6,4))),ISERROR(VALUE(RIGHT(D119,1)))),"Format OK","Check PAN")))</f>
        <v/>
      </c>
      <c r="F119" s="11" t="n"/>
      <c r="G119" s="9">
        <f>IF(B119="","",IF(F119&lt;&gt;"",F119,IF(E119&lt;&gt;"Format OK","Others",IF(OR(MID(D119,4,1)="P",MID(D119,4,1)="H"),"Individual/HUF",IF(MID(D119,4,1)="C","Company","Others")))))</f>
        <v/>
      </c>
      <c r="H119" s="11" t="n"/>
      <c r="I119" s="9">
        <f>IF(H119="","",IFERROR(INDEX(IF(G119="Individual/HUF",Rates!$C$5:$C$26,IF(G119="Company",Rates!$D$5:$D$26,Rates!$E$5:$E$26)),MATCH(H119,Rates!$A$5:$A$26,0)),"?"))</f>
        <v/>
      </c>
      <c r="J119" s="12" t="n"/>
      <c r="K119" s="13">
        <f>IF(H119="","",IFERROR(INDEX(IF(G119="Individual/HUF",Rates!$I$5:$I$26,IF(G119="Company",Rates!$J$5:$J$26,Rates!$K$5:$K$26)),MATCH(H119,Rates!$A$5:$A$26,0)),""))</f>
        <v/>
      </c>
      <c r="L119" s="14" t="n"/>
      <c r="M119" s="13">
        <f>IF(H119="","",IF(L119&lt;&gt;"",IF(E119="Format OK",L119,MAX(L119,INDEX(Rates!$L$5:$L$26,MATCH(H119,Rates!$A$5:$A$26,0)))),IF(K119="","rate?",IF(E119="Format OK",K119,MAX(K119,INDEX(Rates!$L$5:$L$26,MATCH(H119,Rates!$A$5:$A$26,0)))))))</f>
        <v/>
      </c>
      <c r="N119" s="15">
        <f>IF(OR(H119="",NOT(ISNUMBER(M119))),0,IF(AND(LEFT(P119,5)="Below",L119=""),0,ROUND(J119*M119,0)))</f>
        <v/>
      </c>
      <c r="O119" s="15">
        <f>IF(H119="","",SUMIFS($J$5:$J$504,$C$5:$C$504,C119,$H$5:$H$504,H119,$B$5:$B$504,"&lt;="&amp;B119,$B$5:$B$504,"&gt;="&amp;Settings!$B$5))</f>
        <v/>
      </c>
      <c r="P119" s="9">
        <f>IF(H119="","",IFERROR(IF(AND(INDEX(Rates!$F$5:$F$26,MATCH(H119,Rates!$A$5:$A$26,0))=0,INDEX(Rates!$G$5:$G$26,MATCH(H119,Rates!$A$5:$A$26,0))=0),"Deduct (no threshold)",IF(OR(AND(INDEX(Rates!$F$5:$F$26,MATCH(H119,Rates!$A$5:$A$26,0))&gt;0,J119&gt;INDEX(Rates!$F$5:$F$26,MATCH(H119,Rates!$A$5:$A$26,0))),AND(INDEX(Rates!$G$5:$G$26,MATCH(H119,Rates!$A$5:$A$26,0))&gt;0,O119&gt;INDEX(Rates!$G$5:$G$26,MATCH(H119,Rates!$A$5:$A$26,0)))),"Deduct","Below threshold: check")),"?"))</f>
        <v/>
      </c>
      <c r="Q119" s="10" t="n"/>
      <c r="R119" s="16">
        <f>IF(OR(B119="",Q119=""),0,IF(Q119&gt;B119,((YEAR(Q119)-YEAR(B119))*12+MONTH(Q119)-MONTH(B119)+1),0))</f>
        <v/>
      </c>
      <c r="S119" s="15">
        <f>ROUND(N119*Settings!$B$8*R119,0)</f>
        <v/>
      </c>
      <c r="T119" s="17">
        <f>IF(B119="","",IF(MONTH(IF(Q119="",B119,Q119))=3,DATE(YEAR(IF(Q119="",B119,Q119)),4,30),DATE(YEAR(IF(Q119="",B119,Q119)),MONTH(IF(Q119="",B119,Q119))+1,7)))</f>
        <v/>
      </c>
      <c r="U119" s="10" t="n"/>
      <c r="V119" s="11" t="n"/>
      <c r="W119" s="16">
        <f>IF(OR(B119="",N119=0),0,IF(U119="",IF(Settings!$B$4&gt;T119,((YEAR(Settings!$B$4)-YEAR(IF(Q119="",B119,Q119)))*12+MONTH(Settings!$B$4)-MONTH(IF(Q119="",B119,Q119))+1),0),IF(U119&gt;T119,((YEAR(U119)-YEAR(IF(Q119="",B119,Q119)))*12+MONTH(U119)-MONTH(IF(Q119="",B119,Q119))+1),0)))</f>
        <v/>
      </c>
      <c r="X119" s="15">
        <f>ROUND(N119*Settings!$B$9*W119,0)</f>
        <v/>
      </c>
      <c r="Y119" s="15">
        <f>S119+X119</f>
        <v/>
      </c>
      <c r="Z119" s="18">
        <f>IF(B119="","",DATE(YEAR(IF(Q119="",B119,Q119)),MONTH(IF(Q119="",B119,Q119)),1))</f>
        <v/>
      </c>
      <c r="AA119" s="9">
        <f>IF(B119="","","Q"&amp;(INT(MOD(MONTH(IF(Q119="",B119,Q119))-4,12)/3)+1))</f>
        <v/>
      </c>
      <c r="AB119" s="9">
        <f>IF(H119="","",IFERROR(INDEX(Rates!$M$5:$M$26,MATCH(H119,Rates!$A$5:$A$26,0)),""))</f>
        <v/>
      </c>
    </row>
    <row r="120">
      <c r="A120" s="9">
        <f>IF(B120="","",ROW()-4)</f>
        <v/>
      </c>
      <c r="B120" s="10" t="n"/>
      <c r="C120" s="11" t="n"/>
      <c r="D120" s="11" t="n"/>
      <c r="E120" s="9">
        <f>IF(B120="","",IF(D120="","No PAN",IF(AND(LEN(D120)=10,ISERROR(VALUE(LEFT(D120,1))),ISERROR(VALUE(MID(D120,5,1))),ISNUMBER(VALUE(MID(D120,6,4))),ISERROR(VALUE(RIGHT(D120,1)))),"Format OK","Check PAN")))</f>
        <v/>
      </c>
      <c r="F120" s="11" t="n"/>
      <c r="G120" s="9">
        <f>IF(B120="","",IF(F120&lt;&gt;"",F120,IF(E120&lt;&gt;"Format OK","Others",IF(OR(MID(D120,4,1)="P",MID(D120,4,1)="H"),"Individual/HUF",IF(MID(D120,4,1)="C","Company","Others")))))</f>
        <v/>
      </c>
      <c r="H120" s="11" t="n"/>
      <c r="I120" s="9">
        <f>IF(H120="","",IFERROR(INDEX(IF(G120="Individual/HUF",Rates!$C$5:$C$26,IF(G120="Company",Rates!$D$5:$D$26,Rates!$E$5:$E$26)),MATCH(H120,Rates!$A$5:$A$26,0)),"?"))</f>
        <v/>
      </c>
      <c r="J120" s="12" t="n"/>
      <c r="K120" s="13">
        <f>IF(H120="","",IFERROR(INDEX(IF(G120="Individual/HUF",Rates!$I$5:$I$26,IF(G120="Company",Rates!$J$5:$J$26,Rates!$K$5:$K$26)),MATCH(H120,Rates!$A$5:$A$26,0)),""))</f>
        <v/>
      </c>
      <c r="L120" s="14" t="n"/>
      <c r="M120" s="13">
        <f>IF(H120="","",IF(L120&lt;&gt;"",IF(E120="Format OK",L120,MAX(L120,INDEX(Rates!$L$5:$L$26,MATCH(H120,Rates!$A$5:$A$26,0)))),IF(K120="","rate?",IF(E120="Format OK",K120,MAX(K120,INDEX(Rates!$L$5:$L$26,MATCH(H120,Rates!$A$5:$A$26,0)))))))</f>
        <v/>
      </c>
      <c r="N120" s="15">
        <f>IF(OR(H120="",NOT(ISNUMBER(M120))),0,IF(AND(LEFT(P120,5)="Below",L120=""),0,ROUND(J120*M120,0)))</f>
        <v/>
      </c>
      <c r="O120" s="15">
        <f>IF(H120="","",SUMIFS($J$5:$J$504,$C$5:$C$504,C120,$H$5:$H$504,H120,$B$5:$B$504,"&lt;="&amp;B120,$B$5:$B$504,"&gt;="&amp;Settings!$B$5))</f>
        <v/>
      </c>
      <c r="P120" s="9">
        <f>IF(H120="","",IFERROR(IF(AND(INDEX(Rates!$F$5:$F$26,MATCH(H120,Rates!$A$5:$A$26,0))=0,INDEX(Rates!$G$5:$G$26,MATCH(H120,Rates!$A$5:$A$26,0))=0),"Deduct (no threshold)",IF(OR(AND(INDEX(Rates!$F$5:$F$26,MATCH(H120,Rates!$A$5:$A$26,0))&gt;0,J120&gt;INDEX(Rates!$F$5:$F$26,MATCH(H120,Rates!$A$5:$A$26,0))),AND(INDEX(Rates!$G$5:$G$26,MATCH(H120,Rates!$A$5:$A$26,0))&gt;0,O120&gt;INDEX(Rates!$G$5:$G$26,MATCH(H120,Rates!$A$5:$A$26,0)))),"Deduct","Below threshold: check")),"?"))</f>
        <v/>
      </c>
      <c r="Q120" s="10" t="n"/>
      <c r="R120" s="16">
        <f>IF(OR(B120="",Q120=""),0,IF(Q120&gt;B120,((YEAR(Q120)-YEAR(B120))*12+MONTH(Q120)-MONTH(B120)+1),0))</f>
        <v/>
      </c>
      <c r="S120" s="15">
        <f>ROUND(N120*Settings!$B$8*R120,0)</f>
        <v/>
      </c>
      <c r="T120" s="17">
        <f>IF(B120="","",IF(MONTH(IF(Q120="",B120,Q120))=3,DATE(YEAR(IF(Q120="",B120,Q120)),4,30),DATE(YEAR(IF(Q120="",B120,Q120)),MONTH(IF(Q120="",B120,Q120))+1,7)))</f>
        <v/>
      </c>
      <c r="U120" s="10" t="n"/>
      <c r="V120" s="11" t="n"/>
      <c r="W120" s="16">
        <f>IF(OR(B120="",N120=0),0,IF(U120="",IF(Settings!$B$4&gt;T120,((YEAR(Settings!$B$4)-YEAR(IF(Q120="",B120,Q120)))*12+MONTH(Settings!$B$4)-MONTH(IF(Q120="",B120,Q120))+1),0),IF(U120&gt;T120,((YEAR(U120)-YEAR(IF(Q120="",B120,Q120)))*12+MONTH(U120)-MONTH(IF(Q120="",B120,Q120))+1),0)))</f>
        <v/>
      </c>
      <c r="X120" s="15">
        <f>ROUND(N120*Settings!$B$9*W120,0)</f>
        <v/>
      </c>
      <c r="Y120" s="15">
        <f>S120+X120</f>
        <v/>
      </c>
      <c r="Z120" s="18">
        <f>IF(B120="","",DATE(YEAR(IF(Q120="",B120,Q120)),MONTH(IF(Q120="",B120,Q120)),1))</f>
        <v/>
      </c>
      <c r="AA120" s="9">
        <f>IF(B120="","","Q"&amp;(INT(MOD(MONTH(IF(Q120="",B120,Q120))-4,12)/3)+1))</f>
        <v/>
      </c>
      <c r="AB120" s="9">
        <f>IF(H120="","",IFERROR(INDEX(Rates!$M$5:$M$26,MATCH(H120,Rates!$A$5:$A$26,0)),""))</f>
        <v/>
      </c>
    </row>
    <row r="121">
      <c r="A121" s="9">
        <f>IF(B121="","",ROW()-4)</f>
        <v/>
      </c>
      <c r="B121" s="10" t="n"/>
      <c r="C121" s="11" t="n"/>
      <c r="D121" s="11" t="n"/>
      <c r="E121" s="9">
        <f>IF(B121="","",IF(D121="","No PAN",IF(AND(LEN(D121)=10,ISERROR(VALUE(LEFT(D121,1))),ISERROR(VALUE(MID(D121,5,1))),ISNUMBER(VALUE(MID(D121,6,4))),ISERROR(VALUE(RIGHT(D121,1)))),"Format OK","Check PAN")))</f>
        <v/>
      </c>
      <c r="F121" s="11" t="n"/>
      <c r="G121" s="9">
        <f>IF(B121="","",IF(F121&lt;&gt;"",F121,IF(E121&lt;&gt;"Format OK","Others",IF(OR(MID(D121,4,1)="P",MID(D121,4,1)="H"),"Individual/HUF",IF(MID(D121,4,1)="C","Company","Others")))))</f>
        <v/>
      </c>
      <c r="H121" s="11" t="n"/>
      <c r="I121" s="9">
        <f>IF(H121="","",IFERROR(INDEX(IF(G121="Individual/HUF",Rates!$C$5:$C$26,IF(G121="Company",Rates!$D$5:$D$26,Rates!$E$5:$E$26)),MATCH(H121,Rates!$A$5:$A$26,0)),"?"))</f>
        <v/>
      </c>
      <c r="J121" s="12" t="n"/>
      <c r="K121" s="13">
        <f>IF(H121="","",IFERROR(INDEX(IF(G121="Individual/HUF",Rates!$I$5:$I$26,IF(G121="Company",Rates!$J$5:$J$26,Rates!$K$5:$K$26)),MATCH(H121,Rates!$A$5:$A$26,0)),""))</f>
        <v/>
      </c>
      <c r="L121" s="14" t="n"/>
      <c r="M121" s="13">
        <f>IF(H121="","",IF(L121&lt;&gt;"",IF(E121="Format OK",L121,MAX(L121,INDEX(Rates!$L$5:$L$26,MATCH(H121,Rates!$A$5:$A$26,0)))),IF(K121="","rate?",IF(E121="Format OK",K121,MAX(K121,INDEX(Rates!$L$5:$L$26,MATCH(H121,Rates!$A$5:$A$26,0)))))))</f>
        <v/>
      </c>
      <c r="N121" s="15">
        <f>IF(OR(H121="",NOT(ISNUMBER(M121))),0,IF(AND(LEFT(P121,5)="Below",L121=""),0,ROUND(J121*M121,0)))</f>
        <v/>
      </c>
      <c r="O121" s="15">
        <f>IF(H121="","",SUMIFS($J$5:$J$504,$C$5:$C$504,C121,$H$5:$H$504,H121,$B$5:$B$504,"&lt;="&amp;B121,$B$5:$B$504,"&gt;="&amp;Settings!$B$5))</f>
        <v/>
      </c>
      <c r="P121" s="9">
        <f>IF(H121="","",IFERROR(IF(AND(INDEX(Rates!$F$5:$F$26,MATCH(H121,Rates!$A$5:$A$26,0))=0,INDEX(Rates!$G$5:$G$26,MATCH(H121,Rates!$A$5:$A$26,0))=0),"Deduct (no threshold)",IF(OR(AND(INDEX(Rates!$F$5:$F$26,MATCH(H121,Rates!$A$5:$A$26,0))&gt;0,J121&gt;INDEX(Rates!$F$5:$F$26,MATCH(H121,Rates!$A$5:$A$26,0))),AND(INDEX(Rates!$G$5:$G$26,MATCH(H121,Rates!$A$5:$A$26,0))&gt;0,O121&gt;INDEX(Rates!$G$5:$G$26,MATCH(H121,Rates!$A$5:$A$26,0)))),"Deduct","Below threshold: check")),"?"))</f>
        <v/>
      </c>
      <c r="Q121" s="10" t="n"/>
      <c r="R121" s="16">
        <f>IF(OR(B121="",Q121=""),0,IF(Q121&gt;B121,((YEAR(Q121)-YEAR(B121))*12+MONTH(Q121)-MONTH(B121)+1),0))</f>
        <v/>
      </c>
      <c r="S121" s="15">
        <f>ROUND(N121*Settings!$B$8*R121,0)</f>
        <v/>
      </c>
      <c r="T121" s="17">
        <f>IF(B121="","",IF(MONTH(IF(Q121="",B121,Q121))=3,DATE(YEAR(IF(Q121="",B121,Q121)),4,30),DATE(YEAR(IF(Q121="",B121,Q121)),MONTH(IF(Q121="",B121,Q121))+1,7)))</f>
        <v/>
      </c>
      <c r="U121" s="10" t="n"/>
      <c r="V121" s="11" t="n"/>
      <c r="W121" s="16">
        <f>IF(OR(B121="",N121=0),0,IF(U121="",IF(Settings!$B$4&gt;T121,((YEAR(Settings!$B$4)-YEAR(IF(Q121="",B121,Q121)))*12+MONTH(Settings!$B$4)-MONTH(IF(Q121="",B121,Q121))+1),0),IF(U121&gt;T121,((YEAR(U121)-YEAR(IF(Q121="",B121,Q121)))*12+MONTH(U121)-MONTH(IF(Q121="",B121,Q121))+1),0)))</f>
        <v/>
      </c>
      <c r="X121" s="15">
        <f>ROUND(N121*Settings!$B$9*W121,0)</f>
        <v/>
      </c>
      <c r="Y121" s="15">
        <f>S121+X121</f>
        <v/>
      </c>
      <c r="Z121" s="18">
        <f>IF(B121="","",DATE(YEAR(IF(Q121="",B121,Q121)),MONTH(IF(Q121="",B121,Q121)),1))</f>
        <v/>
      </c>
      <c r="AA121" s="9">
        <f>IF(B121="","","Q"&amp;(INT(MOD(MONTH(IF(Q121="",B121,Q121))-4,12)/3)+1))</f>
        <v/>
      </c>
      <c r="AB121" s="9">
        <f>IF(H121="","",IFERROR(INDEX(Rates!$M$5:$M$26,MATCH(H121,Rates!$A$5:$A$26,0)),""))</f>
        <v/>
      </c>
    </row>
    <row r="122">
      <c r="A122" s="9">
        <f>IF(B122="","",ROW()-4)</f>
        <v/>
      </c>
      <c r="B122" s="10" t="n"/>
      <c r="C122" s="11" t="n"/>
      <c r="D122" s="11" t="n"/>
      <c r="E122" s="9">
        <f>IF(B122="","",IF(D122="","No PAN",IF(AND(LEN(D122)=10,ISERROR(VALUE(LEFT(D122,1))),ISERROR(VALUE(MID(D122,5,1))),ISNUMBER(VALUE(MID(D122,6,4))),ISERROR(VALUE(RIGHT(D122,1)))),"Format OK","Check PAN")))</f>
        <v/>
      </c>
      <c r="F122" s="11" t="n"/>
      <c r="G122" s="9">
        <f>IF(B122="","",IF(F122&lt;&gt;"",F122,IF(E122&lt;&gt;"Format OK","Others",IF(OR(MID(D122,4,1)="P",MID(D122,4,1)="H"),"Individual/HUF",IF(MID(D122,4,1)="C","Company","Others")))))</f>
        <v/>
      </c>
      <c r="H122" s="11" t="n"/>
      <c r="I122" s="9">
        <f>IF(H122="","",IFERROR(INDEX(IF(G122="Individual/HUF",Rates!$C$5:$C$26,IF(G122="Company",Rates!$D$5:$D$26,Rates!$E$5:$E$26)),MATCH(H122,Rates!$A$5:$A$26,0)),"?"))</f>
        <v/>
      </c>
      <c r="J122" s="12" t="n"/>
      <c r="K122" s="13">
        <f>IF(H122="","",IFERROR(INDEX(IF(G122="Individual/HUF",Rates!$I$5:$I$26,IF(G122="Company",Rates!$J$5:$J$26,Rates!$K$5:$K$26)),MATCH(H122,Rates!$A$5:$A$26,0)),""))</f>
        <v/>
      </c>
      <c r="L122" s="14" t="n"/>
      <c r="M122" s="13">
        <f>IF(H122="","",IF(L122&lt;&gt;"",IF(E122="Format OK",L122,MAX(L122,INDEX(Rates!$L$5:$L$26,MATCH(H122,Rates!$A$5:$A$26,0)))),IF(K122="","rate?",IF(E122="Format OK",K122,MAX(K122,INDEX(Rates!$L$5:$L$26,MATCH(H122,Rates!$A$5:$A$26,0)))))))</f>
        <v/>
      </c>
      <c r="N122" s="15">
        <f>IF(OR(H122="",NOT(ISNUMBER(M122))),0,IF(AND(LEFT(P122,5)="Below",L122=""),0,ROUND(J122*M122,0)))</f>
        <v/>
      </c>
      <c r="O122" s="15">
        <f>IF(H122="","",SUMIFS($J$5:$J$504,$C$5:$C$504,C122,$H$5:$H$504,H122,$B$5:$B$504,"&lt;="&amp;B122,$B$5:$B$504,"&gt;="&amp;Settings!$B$5))</f>
        <v/>
      </c>
      <c r="P122" s="9">
        <f>IF(H122="","",IFERROR(IF(AND(INDEX(Rates!$F$5:$F$26,MATCH(H122,Rates!$A$5:$A$26,0))=0,INDEX(Rates!$G$5:$G$26,MATCH(H122,Rates!$A$5:$A$26,0))=0),"Deduct (no threshold)",IF(OR(AND(INDEX(Rates!$F$5:$F$26,MATCH(H122,Rates!$A$5:$A$26,0))&gt;0,J122&gt;INDEX(Rates!$F$5:$F$26,MATCH(H122,Rates!$A$5:$A$26,0))),AND(INDEX(Rates!$G$5:$G$26,MATCH(H122,Rates!$A$5:$A$26,0))&gt;0,O122&gt;INDEX(Rates!$G$5:$G$26,MATCH(H122,Rates!$A$5:$A$26,0)))),"Deduct","Below threshold: check")),"?"))</f>
        <v/>
      </c>
      <c r="Q122" s="10" t="n"/>
      <c r="R122" s="16">
        <f>IF(OR(B122="",Q122=""),0,IF(Q122&gt;B122,((YEAR(Q122)-YEAR(B122))*12+MONTH(Q122)-MONTH(B122)+1),0))</f>
        <v/>
      </c>
      <c r="S122" s="15">
        <f>ROUND(N122*Settings!$B$8*R122,0)</f>
        <v/>
      </c>
      <c r="T122" s="17">
        <f>IF(B122="","",IF(MONTH(IF(Q122="",B122,Q122))=3,DATE(YEAR(IF(Q122="",B122,Q122)),4,30),DATE(YEAR(IF(Q122="",B122,Q122)),MONTH(IF(Q122="",B122,Q122))+1,7)))</f>
        <v/>
      </c>
      <c r="U122" s="10" t="n"/>
      <c r="V122" s="11" t="n"/>
      <c r="W122" s="16">
        <f>IF(OR(B122="",N122=0),0,IF(U122="",IF(Settings!$B$4&gt;T122,((YEAR(Settings!$B$4)-YEAR(IF(Q122="",B122,Q122)))*12+MONTH(Settings!$B$4)-MONTH(IF(Q122="",B122,Q122))+1),0),IF(U122&gt;T122,((YEAR(U122)-YEAR(IF(Q122="",B122,Q122)))*12+MONTH(U122)-MONTH(IF(Q122="",B122,Q122))+1),0)))</f>
        <v/>
      </c>
      <c r="X122" s="15">
        <f>ROUND(N122*Settings!$B$9*W122,0)</f>
        <v/>
      </c>
      <c r="Y122" s="15">
        <f>S122+X122</f>
        <v/>
      </c>
      <c r="Z122" s="18">
        <f>IF(B122="","",DATE(YEAR(IF(Q122="",B122,Q122)),MONTH(IF(Q122="",B122,Q122)),1))</f>
        <v/>
      </c>
      <c r="AA122" s="9">
        <f>IF(B122="","","Q"&amp;(INT(MOD(MONTH(IF(Q122="",B122,Q122))-4,12)/3)+1))</f>
        <v/>
      </c>
      <c r="AB122" s="9">
        <f>IF(H122="","",IFERROR(INDEX(Rates!$M$5:$M$26,MATCH(H122,Rates!$A$5:$A$26,0)),""))</f>
        <v/>
      </c>
    </row>
    <row r="123">
      <c r="A123" s="9">
        <f>IF(B123="","",ROW()-4)</f>
        <v/>
      </c>
      <c r="B123" s="10" t="n"/>
      <c r="C123" s="11" t="n"/>
      <c r="D123" s="11" t="n"/>
      <c r="E123" s="9">
        <f>IF(B123="","",IF(D123="","No PAN",IF(AND(LEN(D123)=10,ISERROR(VALUE(LEFT(D123,1))),ISERROR(VALUE(MID(D123,5,1))),ISNUMBER(VALUE(MID(D123,6,4))),ISERROR(VALUE(RIGHT(D123,1)))),"Format OK","Check PAN")))</f>
        <v/>
      </c>
      <c r="F123" s="11" t="n"/>
      <c r="G123" s="9">
        <f>IF(B123="","",IF(F123&lt;&gt;"",F123,IF(E123&lt;&gt;"Format OK","Others",IF(OR(MID(D123,4,1)="P",MID(D123,4,1)="H"),"Individual/HUF",IF(MID(D123,4,1)="C","Company","Others")))))</f>
        <v/>
      </c>
      <c r="H123" s="11" t="n"/>
      <c r="I123" s="9">
        <f>IF(H123="","",IFERROR(INDEX(IF(G123="Individual/HUF",Rates!$C$5:$C$26,IF(G123="Company",Rates!$D$5:$D$26,Rates!$E$5:$E$26)),MATCH(H123,Rates!$A$5:$A$26,0)),"?"))</f>
        <v/>
      </c>
      <c r="J123" s="12" t="n"/>
      <c r="K123" s="13">
        <f>IF(H123="","",IFERROR(INDEX(IF(G123="Individual/HUF",Rates!$I$5:$I$26,IF(G123="Company",Rates!$J$5:$J$26,Rates!$K$5:$K$26)),MATCH(H123,Rates!$A$5:$A$26,0)),""))</f>
        <v/>
      </c>
      <c r="L123" s="14" t="n"/>
      <c r="M123" s="13">
        <f>IF(H123="","",IF(L123&lt;&gt;"",IF(E123="Format OK",L123,MAX(L123,INDEX(Rates!$L$5:$L$26,MATCH(H123,Rates!$A$5:$A$26,0)))),IF(K123="","rate?",IF(E123="Format OK",K123,MAX(K123,INDEX(Rates!$L$5:$L$26,MATCH(H123,Rates!$A$5:$A$26,0)))))))</f>
        <v/>
      </c>
      <c r="N123" s="15">
        <f>IF(OR(H123="",NOT(ISNUMBER(M123))),0,IF(AND(LEFT(P123,5)="Below",L123=""),0,ROUND(J123*M123,0)))</f>
        <v/>
      </c>
      <c r="O123" s="15">
        <f>IF(H123="","",SUMIFS($J$5:$J$504,$C$5:$C$504,C123,$H$5:$H$504,H123,$B$5:$B$504,"&lt;="&amp;B123,$B$5:$B$504,"&gt;="&amp;Settings!$B$5))</f>
        <v/>
      </c>
      <c r="P123" s="9">
        <f>IF(H123="","",IFERROR(IF(AND(INDEX(Rates!$F$5:$F$26,MATCH(H123,Rates!$A$5:$A$26,0))=0,INDEX(Rates!$G$5:$G$26,MATCH(H123,Rates!$A$5:$A$26,0))=0),"Deduct (no threshold)",IF(OR(AND(INDEX(Rates!$F$5:$F$26,MATCH(H123,Rates!$A$5:$A$26,0))&gt;0,J123&gt;INDEX(Rates!$F$5:$F$26,MATCH(H123,Rates!$A$5:$A$26,0))),AND(INDEX(Rates!$G$5:$G$26,MATCH(H123,Rates!$A$5:$A$26,0))&gt;0,O123&gt;INDEX(Rates!$G$5:$G$26,MATCH(H123,Rates!$A$5:$A$26,0)))),"Deduct","Below threshold: check")),"?"))</f>
        <v/>
      </c>
      <c r="Q123" s="10" t="n"/>
      <c r="R123" s="16">
        <f>IF(OR(B123="",Q123=""),0,IF(Q123&gt;B123,((YEAR(Q123)-YEAR(B123))*12+MONTH(Q123)-MONTH(B123)+1),0))</f>
        <v/>
      </c>
      <c r="S123" s="15">
        <f>ROUND(N123*Settings!$B$8*R123,0)</f>
        <v/>
      </c>
      <c r="T123" s="17">
        <f>IF(B123="","",IF(MONTH(IF(Q123="",B123,Q123))=3,DATE(YEAR(IF(Q123="",B123,Q123)),4,30),DATE(YEAR(IF(Q123="",B123,Q123)),MONTH(IF(Q123="",B123,Q123))+1,7)))</f>
        <v/>
      </c>
      <c r="U123" s="10" t="n"/>
      <c r="V123" s="11" t="n"/>
      <c r="W123" s="16">
        <f>IF(OR(B123="",N123=0),0,IF(U123="",IF(Settings!$B$4&gt;T123,((YEAR(Settings!$B$4)-YEAR(IF(Q123="",B123,Q123)))*12+MONTH(Settings!$B$4)-MONTH(IF(Q123="",B123,Q123))+1),0),IF(U123&gt;T123,((YEAR(U123)-YEAR(IF(Q123="",B123,Q123)))*12+MONTH(U123)-MONTH(IF(Q123="",B123,Q123))+1),0)))</f>
        <v/>
      </c>
      <c r="X123" s="15">
        <f>ROUND(N123*Settings!$B$9*W123,0)</f>
        <v/>
      </c>
      <c r="Y123" s="15">
        <f>S123+X123</f>
        <v/>
      </c>
      <c r="Z123" s="18">
        <f>IF(B123="","",DATE(YEAR(IF(Q123="",B123,Q123)),MONTH(IF(Q123="",B123,Q123)),1))</f>
        <v/>
      </c>
      <c r="AA123" s="9">
        <f>IF(B123="","","Q"&amp;(INT(MOD(MONTH(IF(Q123="",B123,Q123))-4,12)/3)+1))</f>
        <v/>
      </c>
      <c r="AB123" s="9">
        <f>IF(H123="","",IFERROR(INDEX(Rates!$M$5:$M$26,MATCH(H123,Rates!$A$5:$A$26,0)),""))</f>
        <v/>
      </c>
    </row>
    <row r="124">
      <c r="A124" s="9">
        <f>IF(B124="","",ROW()-4)</f>
        <v/>
      </c>
      <c r="B124" s="10" t="n"/>
      <c r="C124" s="11" t="n"/>
      <c r="D124" s="11" t="n"/>
      <c r="E124" s="9">
        <f>IF(B124="","",IF(D124="","No PAN",IF(AND(LEN(D124)=10,ISERROR(VALUE(LEFT(D124,1))),ISERROR(VALUE(MID(D124,5,1))),ISNUMBER(VALUE(MID(D124,6,4))),ISERROR(VALUE(RIGHT(D124,1)))),"Format OK","Check PAN")))</f>
        <v/>
      </c>
      <c r="F124" s="11" t="n"/>
      <c r="G124" s="9">
        <f>IF(B124="","",IF(F124&lt;&gt;"",F124,IF(E124&lt;&gt;"Format OK","Others",IF(OR(MID(D124,4,1)="P",MID(D124,4,1)="H"),"Individual/HUF",IF(MID(D124,4,1)="C","Company","Others")))))</f>
        <v/>
      </c>
      <c r="H124" s="11" t="n"/>
      <c r="I124" s="9">
        <f>IF(H124="","",IFERROR(INDEX(IF(G124="Individual/HUF",Rates!$C$5:$C$26,IF(G124="Company",Rates!$D$5:$D$26,Rates!$E$5:$E$26)),MATCH(H124,Rates!$A$5:$A$26,0)),"?"))</f>
        <v/>
      </c>
      <c r="J124" s="12" t="n"/>
      <c r="K124" s="13">
        <f>IF(H124="","",IFERROR(INDEX(IF(G124="Individual/HUF",Rates!$I$5:$I$26,IF(G124="Company",Rates!$J$5:$J$26,Rates!$K$5:$K$26)),MATCH(H124,Rates!$A$5:$A$26,0)),""))</f>
        <v/>
      </c>
      <c r="L124" s="14" t="n"/>
      <c r="M124" s="13">
        <f>IF(H124="","",IF(L124&lt;&gt;"",IF(E124="Format OK",L124,MAX(L124,INDEX(Rates!$L$5:$L$26,MATCH(H124,Rates!$A$5:$A$26,0)))),IF(K124="","rate?",IF(E124="Format OK",K124,MAX(K124,INDEX(Rates!$L$5:$L$26,MATCH(H124,Rates!$A$5:$A$26,0)))))))</f>
        <v/>
      </c>
      <c r="N124" s="15">
        <f>IF(OR(H124="",NOT(ISNUMBER(M124))),0,IF(AND(LEFT(P124,5)="Below",L124=""),0,ROUND(J124*M124,0)))</f>
        <v/>
      </c>
      <c r="O124" s="15">
        <f>IF(H124="","",SUMIFS($J$5:$J$504,$C$5:$C$504,C124,$H$5:$H$504,H124,$B$5:$B$504,"&lt;="&amp;B124,$B$5:$B$504,"&gt;="&amp;Settings!$B$5))</f>
        <v/>
      </c>
      <c r="P124" s="9">
        <f>IF(H124="","",IFERROR(IF(AND(INDEX(Rates!$F$5:$F$26,MATCH(H124,Rates!$A$5:$A$26,0))=0,INDEX(Rates!$G$5:$G$26,MATCH(H124,Rates!$A$5:$A$26,0))=0),"Deduct (no threshold)",IF(OR(AND(INDEX(Rates!$F$5:$F$26,MATCH(H124,Rates!$A$5:$A$26,0))&gt;0,J124&gt;INDEX(Rates!$F$5:$F$26,MATCH(H124,Rates!$A$5:$A$26,0))),AND(INDEX(Rates!$G$5:$G$26,MATCH(H124,Rates!$A$5:$A$26,0))&gt;0,O124&gt;INDEX(Rates!$G$5:$G$26,MATCH(H124,Rates!$A$5:$A$26,0)))),"Deduct","Below threshold: check")),"?"))</f>
        <v/>
      </c>
      <c r="Q124" s="10" t="n"/>
      <c r="R124" s="16">
        <f>IF(OR(B124="",Q124=""),0,IF(Q124&gt;B124,((YEAR(Q124)-YEAR(B124))*12+MONTH(Q124)-MONTH(B124)+1),0))</f>
        <v/>
      </c>
      <c r="S124" s="15">
        <f>ROUND(N124*Settings!$B$8*R124,0)</f>
        <v/>
      </c>
      <c r="T124" s="17">
        <f>IF(B124="","",IF(MONTH(IF(Q124="",B124,Q124))=3,DATE(YEAR(IF(Q124="",B124,Q124)),4,30),DATE(YEAR(IF(Q124="",B124,Q124)),MONTH(IF(Q124="",B124,Q124))+1,7)))</f>
        <v/>
      </c>
      <c r="U124" s="10" t="n"/>
      <c r="V124" s="11" t="n"/>
      <c r="W124" s="16">
        <f>IF(OR(B124="",N124=0),0,IF(U124="",IF(Settings!$B$4&gt;T124,((YEAR(Settings!$B$4)-YEAR(IF(Q124="",B124,Q124)))*12+MONTH(Settings!$B$4)-MONTH(IF(Q124="",B124,Q124))+1),0),IF(U124&gt;T124,((YEAR(U124)-YEAR(IF(Q124="",B124,Q124)))*12+MONTH(U124)-MONTH(IF(Q124="",B124,Q124))+1),0)))</f>
        <v/>
      </c>
      <c r="X124" s="15">
        <f>ROUND(N124*Settings!$B$9*W124,0)</f>
        <v/>
      </c>
      <c r="Y124" s="15">
        <f>S124+X124</f>
        <v/>
      </c>
      <c r="Z124" s="18">
        <f>IF(B124="","",DATE(YEAR(IF(Q124="",B124,Q124)),MONTH(IF(Q124="",B124,Q124)),1))</f>
        <v/>
      </c>
      <c r="AA124" s="9">
        <f>IF(B124="","","Q"&amp;(INT(MOD(MONTH(IF(Q124="",B124,Q124))-4,12)/3)+1))</f>
        <v/>
      </c>
      <c r="AB124" s="9">
        <f>IF(H124="","",IFERROR(INDEX(Rates!$M$5:$M$26,MATCH(H124,Rates!$A$5:$A$26,0)),""))</f>
        <v/>
      </c>
    </row>
    <row r="125">
      <c r="A125" s="9">
        <f>IF(B125="","",ROW()-4)</f>
        <v/>
      </c>
      <c r="B125" s="10" t="n"/>
      <c r="C125" s="11" t="n"/>
      <c r="D125" s="11" t="n"/>
      <c r="E125" s="9">
        <f>IF(B125="","",IF(D125="","No PAN",IF(AND(LEN(D125)=10,ISERROR(VALUE(LEFT(D125,1))),ISERROR(VALUE(MID(D125,5,1))),ISNUMBER(VALUE(MID(D125,6,4))),ISERROR(VALUE(RIGHT(D125,1)))),"Format OK","Check PAN")))</f>
        <v/>
      </c>
      <c r="F125" s="11" t="n"/>
      <c r="G125" s="9">
        <f>IF(B125="","",IF(F125&lt;&gt;"",F125,IF(E125&lt;&gt;"Format OK","Others",IF(OR(MID(D125,4,1)="P",MID(D125,4,1)="H"),"Individual/HUF",IF(MID(D125,4,1)="C","Company","Others")))))</f>
        <v/>
      </c>
      <c r="H125" s="11" t="n"/>
      <c r="I125" s="9">
        <f>IF(H125="","",IFERROR(INDEX(IF(G125="Individual/HUF",Rates!$C$5:$C$26,IF(G125="Company",Rates!$D$5:$D$26,Rates!$E$5:$E$26)),MATCH(H125,Rates!$A$5:$A$26,0)),"?"))</f>
        <v/>
      </c>
      <c r="J125" s="12" t="n"/>
      <c r="K125" s="13">
        <f>IF(H125="","",IFERROR(INDEX(IF(G125="Individual/HUF",Rates!$I$5:$I$26,IF(G125="Company",Rates!$J$5:$J$26,Rates!$K$5:$K$26)),MATCH(H125,Rates!$A$5:$A$26,0)),""))</f>
        <v/>
      </c>
      <c r="L125" s="14" t="n"/>
      <c r="M125" s="13">
        <f>IF(H125="","",IF(L125&lt;&gt;"",IF(E125="Format OK",L125,MAX(L125,INDEX(Rates!$L$5:$L$26,MATCH(H125,Rates!$A$5:$A$26,0)))),IF(K125="","rate?",IF(E125="Format OK",K125,MAX(K125,INDEX(Rates!$L$5:$L$26,MATCH(H125,Rates!$A$5:$A$26,0)))))))</f>
        <v/>
      </c>
      <c r="N125" s="15">
        <f>IF(OR(H125="",NOT(ISNUMBER(M125))),0,IF(AND(LEFT(P125,5)="Below",L125=""),0,ROUND(J125*M125,0)))</f>
        <v/>
      </c>
      <c r="O125" s="15">
        <f>IF(H125="","",SUMIFS($J$5:$J$504,$C$5:$C$504,C125,$H$5:$H$504,H125,$B$5:$B$504,"&lt;="&amp;B125,$B$5:$B$504,"&gt;="&amp;Settings!$B$5))</f>
        <v/>
      </c>
      <c r="P125" s="9">
        <f>IF(H125="","",IFERROR(IF(AND(INDEX(Rates!$F$5:$F$26,MATCH(H125,Rates!$A$5:$A$26,0))=0,INDEX(Rates!$G$5:$G$26,MATCH(H125,Rates!$A$5:$A$26,0))=0),"Deduct (no threshold)",IF(OR(AND(INDEX(Rates!$F$5:$F$26,MATCH(H125,Rates!$A$5:$A$26,0))&gt;0,J125&gt;INDEX(Rates!$F$5:$F$26,MATCH(H125,Rates!$A$5:$A$26,0))),AND(INDEX(Rates!$G$5:$G$26,MATCH(H125,Rates!$A$5:$A$26,0))&gt;0,O125&gt;INDEX(Rates!$G$5:$G$26,MATCH(H125,Rates!$A$5:$A$26,0)))),"Deduct","Below threshold: check")),"?"))</f>
        <v/>
      </c>
      <c r="Q125" s="10" t="n"/>
      <c r="R125" s="16">
        <f>IF(OR(B125="",Q125=""),0,IF(Q125&gt;B125,((YEAR(Q125)-YEAR(B125))*12+MONTH(Q125)-MONTH(B125)+1),0))</f>
        <v/>
      </c>
      <c r="S125" s="15">
        <f>ROUND(N125*Settings!$B$8*R125,0)</f>
        <v/>
      </c>
      <c r="T125" s="17">
        <f>IF(B125="","",IF(MONTH(IF(Q125="",B125,Q125))=3,DATE(YEAR(IF(Q125="",B125,Q125)),4,30),DATE(YEAR(IF(Q125="",B125,Q125)),MONTH(IF(Q125="",B125,Q125))+1,7)))</f>
        <v/>
      </c>
      <c r="U125" s="10" t="n"/>
      <c r="V125" s="11" t="n"/>
      <c r="W125" s="16">
        <f>IF(OR(B125="",N125=0),0,IF(U125="",IF(Settings!$B$4&gt;T125,((YEAR(Settings!$B$4)-YEAR(IF(Q125="",B125,Q125)))*12+MONTH(Settings!$B$4)-MONTH(IF(Q125="",B125,Q125))+1),0),IF(U125&gt;T125,((YEAR(U125)-YEAR(IF(Q125="",B125,Q125)))*12+MONTH(U125)-MONTH(IF(Q125="",B125,Q125))+1),0)))</f>
        <v/>
      </c>
      <c r="X125" s="15">
        <f>ROUND(N125*Settings!$B$9*W125,0)</f>
        <v/>
      </c>
      <c r="Y125" s="15">
        <f>S125+X125</f>
        <v/>
      </c>
      <c r="Z125" s="18">
        <f>IF(B125="","",DATE(YEAR(IF(Q125="",B125,Q125)),MONTH(IF(Q125="",B125,Q125)),1))</f>
        <v/>
      </c>
      <c r="AA125" s="9">
        <f>IF(B125="","","Q"&amp;(INT(MOD(MONTH(IF(Q125="",B125,Q125))-4,12)/3)+1))</f>
        <v/>
      </c>
      <c r="AB125" s="9">
        <f>IF(H125="","",IFERROR(INDEX(Rates!$M$5:$M$26,MATCH(H125,Rates!$A$5:$A$26,0)),""))</f>
        <v/>
      </c>
    </row>
    <row r="126">
      <c r="A126" s="9">
        <f>IF(B126="","",ROW()-4)</f>
        <v/>
      </c>
      <c r="B126" s="10" t="n"/>
      <c r="C126" s="11" t="n"/>
      <c r="D126" s="11" t="n"/>
      <c r="E126" s="9">
        <f>IF(B126="","",IF(D126="","No PAN",IF(AND(LEN(D126)=10,ISERROR(VALUE(LEFT(D126,1))),ISERROR(VALUE(MID(D126,5,1))),ISNUMBER(VALUE(MID(D126,6,4))),ISERROR(VALUE(RIGHT(D126,1)))),"Format OK","Check PAN")))</f>
        <v/>
      </c>
      <c r="F126" s="11" t="n"/>
      <c r="G126" s="9">
        <f>IF(B126="","",IF(F126&lt;&gt;"",F126,IF(E126&lt;&gt;"Format OK","Others",IF(OR(MID(D126,4,1)="P",MID(D126,4,1)="H"),"Individual/HUF",IF(MID(D126,4,1)="C","Company","Others")))))</f>
        <v/>
      </c>
      <c r="H126" s="11" t="n"/>
      <c r="I126" s="9">
        <f>IF(H126="","",IFERROR(INDEX(IF(G126="Individual/HUF",Rates!$C$5:$C$26,IF(G126="Company",Rates!$D$5:$D$26,Rates!$E$5:$E$26)),MATCH(H126,Rates!$A$5:$A$26,0)),"?"))</f>
        <v/>
      </c>
      <c r="J126" s="12" t="n"/>
      <c r="K126" s="13">
        <f>IF(H126="","",IFERROR(INDEX(IF(G126="Individual/HUF",Rates!$I$5:$I$26,IF(G126="Company",Rates!$J$5:$J$26,Rates!$K$5:$K$26)),MATCH(H126,Rates!$A$5:$A$26,0)),""))</f>
        <v/>
      </c>
      <c r="L126" s="14" t="n"/>
      <c r="M126" s="13">
        <f>IF(H126="","",IF(L126&lt;&gt;"",IF(E126="Format OK",L126,MAX(L126,INDEX(Rates!$L$5:$L$26,MATCH(H126,Rates!$A$5:$A$26,0)))),IF(K126="","rate?",IF(E126="Format OK",K126,MAX(K126,INDEX(Rates!$L$5:$L$26,MATCH(H126,Rates!$A$5:$A$26,0)))))))</f>
        <v/>
      </c>
      <c r="N126" s="15">
        <f>IF(OR(H126="",NOT(ISNUMBER(M126))),0,IF(AND(LEFT(P126,5)="Below",L126=""),0,ROUND(J126*M126,0)))</f>
        <v/>
      </c>
      <c r="O126" s="15">
        <f>IF(H126="","",SUMIFS($J$5:$J$504,$C$5:$C$504,C126,$H$5:$H$504,H126,$B$5:$B$504,"&lt;="&amp;B126,$B$5:$B$504,"&gt;="&amp;Settings!$B$5))</f>
        <v/>
      </c>
      <c r="P126" s="9">
        <f>IF(H126="","",IFERROR(IF(AND(INDEX(Rates!$F$5:$F$26,MATCH(H126,Rates!$A$5:$A$26,0))=0,INDEX(Rates!$G$5:$G$26,MATCH(H126,Rates!$A$5:$A$26,0))=0),"Deduct (no threshold)",IF(OR(AND(INDEX(Rates!$F$5:$F$26,MATCH(H126,Rates!$A$5:$A$26,0))&gt;0,J126&gt;INDEX(Rates!$F$5:$F$26,MATCH(H126,Rates!$A$5:$A$26,0))),AND(INDEX(Rates!$G$5:$G$26,MATCH(H126,Rates!$A$5:$A$26,0))&gt;0,O126&gt;INDEX(Rates!$G$5:$G$26,MATCH(H126,Rates!$A$5:$A$26,0)))),"Deduct","Below threshold: check")),"?"))</f>
        <v/>
      </c>
      <c r="Q126" s="10" t="n"/>
      <c r="R126" s="16">
        <f>IF(OR(B126="",Q126=""),0,IF(Q126&gt;B126,((YEAR(Q126)-YEAR(B126))*12+MONTH(Q126)-MONTH(B126)+1),0))</f>
        <v/>
      </c>
      <c r="S126" s="15">
        <f>ROUND(N126*Settings!$B$8*R126,0)</f>
        <v/>
      </c>
      <c r="T126" s="17">
        <f>IF(B126="","",IF(MONTH(IF(Q126="",B126,Q126))=3,DATE(YEAR(IF(Q126="",B126,Q126)),4,30),DATE(YEAR(IF(Q126="",B126,Q126)),MONTH(IF(Q126="",B126,Q126))+1,7)))</f>
        <v/>
      </c>
      <c r="U126" s="10" t="n"/>
      <c r="V126" s="11" t="n"/>
      <c r="W126" s="16">
        <f>IF(OR(B126="",N126=0),0,IF(U126="",IF(Settings!$B$4&gt;T126,((YEAR(Settings!$B$4)-YEAR(IF(Q126="",B126,Q126)))*12+MONTH(Settings!$B$4)-MONTH(IF(Q126="",B126,Q126))+1),0),IF(U126&gt;T126,((YEAR(U126)-YEAR(IF(Q126="",B126,Q126)))*12+MONTH(U126)-MONTH(IF(Q126="",B126,Q126))+1),0)))</f>
        <v/>
      </c>
      <c r="X126" s="15">
        <f>ROUND(N126*Settings!$B$9*W126,0)</f>
        <v/>
      </c>
      <c r="Y126" s="15">
        <f>S126+X126</f>
        <v/>
      </c>
      <c r="Z126" s="18">
        <f>IF(B126="","",DATE(YEAR(IF(Q126="",B126,Q126)),MONTH(IF(Q126="",B126,Q126)),1))</f>
        <v/>
      </c>
      <c r="AA126" s="9">
        <f>IF(B126="","","Q"&amp;(INT(MOD(MONTH(IF(Q126="",B126,Q126))-4,12)/3)+1))</f>
        <v/>
      </c>
      <c r="AB126" s="9">
        <f>IF(H126="","",IFERROR(INDEX(Rates!$M$5:$M$26,MATCH(H126,Rates!$A$5:$A$26,0)),""))</f>
        <v/>
      </c>
    </row>
    <row r="127">
      <c r="A127" s="9">
        <f>IF(B127="","",ROW()-4)</f>
        <v/>
      </c>
      <c r="B127" s="10" t="n"/>
      <c r="C127" s="11" t="n"/>
      <c r="D127" s="11" t="n"/>
      <c r="E127" s="9">
        <f>IF(B127="","",IF(D127="","No PAN",IF(AND(LEN(D127)=10,ISERROR(VALUE(LEFT(D127,1))),ISERROR(VALUE(MID(D127,5,1))),ISNUMBER(VALUE(MID(D127,6,4))),ISERROR(VALUE(RIGHT(D127,1)))),"Format OK","Check PAN")))</f>
        <v/>
      </c>
      <c r="F127" s="11" t="n"/>
      <c r="G127" s="9">
        <f>IF(B127="","",IF(F127&lt;&gt;"",F127,IF(E127&lt;&gt;"Format OK","Others",IF(OR(MID(D127,4,1)="P",MID(D127,4,1)="H"),"Individual/HUF",IF(MID(D127,4,1)="C","Company","Others")))))</f>
        <v/>
      </c>
      <c r="H127" s="11" t="n"/>
      <c r="I127" s="9">
        <f>IF(H127="","",IFERROR(INDEX(IF(G127="Individual/HUF",Rates!$C$5:$C$26,IF(G127="Company",Rates!$D$5:$D$26,Rates!$E$5:$E$26)),MATCH(H127,Rates!$A$5:$A$26,0)),"?"))</f>
        <v/>
      </c>
      <c r="J127" s="12" t="n"/>
      <c r="K127" s="13">
        <f>IF(H127="","",IFERROR(INDEX(IF(G127="Individual/HUF",Rates!$I$5:$I$26,IF(G127="Company",Rates!$J$5:$J$26,Rates!$K$5:$K$26)),MATCH(H127,Rates!$A$5:$A$26,0)),""))</f>
        <v/>
      </c>
      <c r="L127" s="14" t="n"/>
      <c r="M127" s="13">
        <f>IF(H127="","",IF(L127&lt;&gt;"",IF(E127="Format OK",L127,MAX(L127,INDEX(Rates!$L$5:$L$26,MATCH(H127,Rates!$A$5:$A$26,0)))),IF(K127="","rate?",IF(E127="Format OK",K127,MAX(K127,INDEX(Rates!$L$5:$L$26,MATCH(H127,Rates!$A$5:$A$26,0)))))))</f>
        <v/>
      </c>
      <c r="N127" s="15">
        <f>IF(OR(H127="",NOT(ISNUMBER(M127))),0,IF(AND(LEFT(P127,5)="Below",L127=""),0,ROUND(J127*M127,0)))</f>
        <v/>
      </c>
      <c r="O127" s="15">
        <f>IF(H127="","",SUMIFS($J$5:$J$504,$C$5:$C$504,C127,$H$5:$H$504,H127,$B$5:$B$504,"&lt;="&amp;B127,$B$5:$B$504,"&gt;="&amp;Settings!$B$5))</f>
        <v/>
      </c>
      <c r="P127" s="9">
        <f>IF(H127="","",IFERROR(IF(AND(INDEX(Rates!$F$5:$F$26,MATCH(H127,Rates!$A$5:$A$26,0))=0,INDEX(Rates!$G$5:$G$26,MATCH(H127,Rates!$A$5:$A$26,0))=0),"Deduct (no threshold)",IF(OR(AND(INDEX(Rates!$F$5:$F$26,MATCH(H127,Rates!$A$5:$A$26,0))&gt;0,J127&gt;INDEX(Rates!$F$5:$F$26,MATCH(H127,Rates!$A$5:$A$26,0))),AND(INDEX(Rates!$G$5:$G$26,MATCH(H127,Rates!$A$5:$A$26,0))&gt;0,O127&gt;INDEX(Rates!$G$5:$G$26,MATCH(H127,Rates!$A$5:$A$26,0)))),"Deduct","Below threshold: check")),"?"))</f>
        <v/>
      </c>
      <c r="Q127" s="10" t="n"/>
      <c r="R127" s="16">
        <f>IF(OR(B127="",Q127=""),0,IF(Q127&gt;B127,((YEAR(Q127)-YEAR(B127))*12+MONTH(Q127)-MONTH(B127)+1),0))</f>
        <v/>
      </c>
      <c r="S127" s="15">
        <f>ROUND(N127*Settings!$B$8*R127,0)</f>
        <v/>
      </c>
      <c r="T127" s="17">
        <f>IF(B127="","",IF(MONTH(IF(Q127="",B127,Q127))=3,DATE(YEAR(IF(Q127="",B127,Q127)),4,30),DATE(YEAR(IF(Q127="",B127,Q127)),MONTH(IF(Q127="",B127,Q127))+1,7)))</f>
        <v/>
      </c>
      <c r="U127" s="10" t="n"/>
      <c r="V127" s="11" t="n"/>
      <c r="W127" s="16">
        <f>IF(OR(B127="",N127=0),0,IF(U127="",IF(Settings!$B$4&gt;T127,((YEAR(Settings!$B$4)-YEAR(IF(Q127="",B127,Q127)))*12+MONTH(Settings!$B$4)-MONTH(IF(Q127="",B127,Q127))+1),0),IF(U127&gt;T127,((YEAR(U127)-YEAR(IF(Q127="",B127,Q127)))*12+MONTH(U127)-MONTH(IF(Q127="",B127,Q127))+1),0)))</f>
        <v/>
      </c>
      <c r="X127" s="15">
        <f>ROUND(N127*Settings!$B$9*W127,0)</f>
        <v/>
      </c>
      <c r="Y127" s="15">
        <f>S127+X127</f>
        <v/>
      </c>
      <c r="Z127" s="18">
        <f>IF(B127="","",DATE(YEAR(IF(Q127="",B127,Q127)),MONTH(IF(Q127="",B127,Q127)),1))</f>
        <v/>
      </c>
      <c r="AA127" s="9">
        <f>IF(B127="","","Q"&amp;(INT(MOD(MONTH(IF(Q127="",B127,Q127))-4,12)/3)+1))</f>
        <v/>
      </c>
      <c r="AB127" s="9">
        <f>IF(H127="","",IFERROR(INDEX(Rates!$M$5:$M$26,MATCH(H127,Rates!$A$5:$A$26,0)),""))</f>
        <v/>
      </c>
    </row>
    <row r="128">
      <c r="A128" s="9">
        <f>IF(B128="","",ROW()-4)</f>
        <v/>
      </c>
      <c r="B128" s="10" t="n"/>
      <c r="C128" s="11" t="n"/>
      <c r="D128" s="11" t="n"/>
      <c r="E128" s="9">
        <f>IF(B128="","",IF(D128="","No PAN",IF(AND(LEN(D128)=10,ISERROR(VALUE(LEFT(D128,1))),ISERROR(VALUE(MID(D128,5,1))),ISNUMBER(VALUE(MID(D128,6,4))),ISERROR(VALUE(RIGHT(D128,1)))),"Format OK","Check PAN")))</f>
        <v/>
      </c>
      <c r="F128" s="11" t="n"/>
      <c r="G128" s="9">
        <f>IF(B128="","",IF(F128&lt;&gt;"",F128,IF(E128&lt;&gt;"Format OK","Others",IF(OR(MID(D128,4,1)="P",MID(D128,4,1)="H"),"Individual/HUF",IF(MID(D128,4,1)="C","Company","Others")))))</f>
        <v/>
      </c>
      <c r="H128" s="11" t="n"/>
      <c r="I128" s="9">
        <f>IF(H128="","",IFERROR(INDEX(IF(G128="Individual/HUF",Rates!$C$5:$C$26,IF(G128="Company",Rates!$D$5:$D$26,Rates!$E$5:$E$26)),MATCH(H128,Rates!$A$5:$A$26,0)),"?"))</f>
        <v/>
      </c>
      <c r="J128" s="12" t="n"/>
      <c r="K128" s="13">
        <f>IF(H128="","",IFERROR(INDEX(IF(G128="Individual/HUF",Rates!$I$5:$I$26,IF(G128="Company",Rates!$J$5:$J$26,Rates!$K$5:$K$26)),MATCH(H128,Rates!$A$5:$A$26,0)),""))</f>
        <v/>
      </c>
      <c r="L128" s="14" t="n"/>
      <c r="M128" s="13">
        <f>IF(H128="","",IF(L128&lt;&gt;"",IF(E128="Format OK",L128,MAX(L128,INDEX(Rates!$L$5:$L$26,MATCH(H128,Rates!$A$5:$A$26,0)))),IF(K128="","rate?",IF(E128="Format OK",K128,MAX(K128,INDEX(Rates!$L$5:$L$26,MATCH(H128,Rates!$A$5:$A$26,0)))))))</f>
        <v/>
      </c>
      <c r="N128" s="15">
        <f>IF(OR(H128="",NOT(ISNUMBER(M128))),0,IF(AND(LEFT(P128,5)="Below",L128=""),0,ROUND(J128*M128,0)))</f>
        <v/>
      </c>
      <c r="O128" s="15">
        <f>IF(H128="","",SUMIFS($J$5:$J$504,$C$5:$C$504,C128,$H$5:$H$504,H128,$B$5:$B$504,"&lt;="&amp;B128,$B$5:$B$504,"&gt;="&amp;Settings!$B$5))</f>
        <v/>
      </c>
      <c r="P128" s="9">
        <f>IF(H128="","",IFERROR(IF(AND(INDEX(Rates!$F$5:$F$26,MATCH(H128,Rates!$A$5:$A$26,0))=0,INDEX(Rates!$G$5:$G$26,MATCH(H128,Rates!$A$5:$A$26,0))=0),"Deduct (no threshold)",IF(OR(AND(INDEX(Rates!$F$5:$F$26,MATCH(H128,Rates!$A$5:$A$26,0))&gt;0,J128&gt;INDEX(Rates!$F$5:$F$26,MATCH(H128,Rates!$A$5:$A$26,0))),AND(INDEX(Rates!$G$5:$G$26,MATCH(H128,Rates!$A$5:$A$26,0))&gt;0,O128&gt;INDEX(Rates!$G$5:$G$26,MATCH(H128,Rates!$A$5:$A$26,0)))),"Deduct","Below threshold: check")),"?"))</f>
        <v/>
      </c>
      <c r="Q128" s="10" t="n"/>
      <c r="R128" s="16">
        <f>IF(OR(B128="",Q128=""),0,IF(Q128&gt;B128,((YEAR(Q128)-YEAR(B128))*12+MONTH(Q128)-MONTH(B128)+1),0))</f>
        <v/>
      </c>
      <c r="S128" s="15">
        <f>ROUND(N128*Settings!$B$8*R128,0)</f>
        <v/>
      </c>
      <c r="T128" s="17">
        <f>IF(B128="","",IF(MONTH(IF(Q128="",B128,Q128))=3,DATE(YEAR(IF(Q128="",B128,Q128)),4,30),DATE(YEAR(IF(Q128="",B128,Q128)),MONTH(IF(Q128="",B128,Q128))+1,7)))</f>
        <v/>
      </c>
      <c r="U128" s="10" t="n"/>
      <c r="V128" s="11" t="n"/>
      <c r="W128" s="16">
        <f>IF(OR(B128="",N128=0),0,IF(U128="",IF(Settings!$B$4&gt;T128,((YEAR(Settings!$B$4)-YEAR(IF(Q128="",B128,Q128)))*12+MONTH(Settings!$B$4)-MONTH(IF(Q128="",B128,Q128))+1),0),IF(U128&gt;T128,((YEAR(U128)-YEAR(IF(Q128="",B128,Q128)))*12+MONTH(U128)-MONTH(IF(Q128="",B128,Q128))+1),0)))</f>
        <v/>
      </c>
      <c r="X128" s="15">
        <f>ROUND(N128*Settings!$B$9*W128,0)</f>
        <v/>
      </c>
      <c r="Y128" s="15">
        <f>S128+X128</f>
        <v/>
      </c>
      <c r="Z128" s="18">
        <f>IF(B128="","",DATE(YEAR(IF(Q128="",B128,Q128)),MONTH(IF(Q128="",B128,Q128)),1))</f>
        <v/>
      </c>
      <c r="AA128" s="9">
        <f>IF(B128="","","Q"&amp;(INT(MOD(MONTH(IF(Q128="",B128,Q128))-4,12)/3)+1))</f>
        <v/>
      </c>
      <c r="AB128" s="9">
        <f>IF(H128="","",IFERROR(INDEX(Rates!$M$5:$M$26,MATCH(H128,Rates!$A$5:$A$26,0)),""))</f>
        <v/>
      </c>
    </row>
    <row r="129">
      <c r="A129" s="9">
        <f>IF(B129="","",ROW()-4)</f>
        <v/>
      </c>
      <c r="B129" s="10" t="n"/>
      <c r="C129" s="11" t="n"/>
      <c r="D129" s="11" t="n"/>
      <c r="E129" s="9">
        <f>IF(B129="","",IF(D129="","No PAN",IF(AND(LEN(D129)=10,ISERROR(VALUE(LEFT(D129,1))),ISERROR(VALUE(MID(D129,5,1))),ISNUMBER(VALUE(MID(D129,6,4))),ISERROR(VALUE(RIGHT(D129,1)))),"Format OK","Check PAN")))</f>
        <v/>
      </c>
      <c r="F129" s="11" t="n"/>
      <c r="G129" s="9">
        <f>IF(B129="","",IF(F129&lt;&gt;"",F129,IF(E129&lt;&gt;"Format OK","Others",IF(OR(MID(D129,4,1)="P",MID(D129,4,1)="H"),"Individual/HUF",IF(MID(D129,4,1)="C","Company","Others")))))</f>
        <v/>
      </c>
      <c r="H129" s="11" t="n"/>
      <c r="I129" s="9">
        <f>IF(H129="","",IFERROR(INDEX(IF(G129="Individual/HUF",Rates!$C$5:$C$26,IF(G129="Company",Rates!$D$5:$D$26,Rates!$E$5:$E$26)),MATCH(H129,Rates!$A$5:$A$26,0)),"?"))</f>
        <v/>
      </c>
      <c r="J129" s="12" t="n"/>
      <c r="K129" s="13">
        <f>IF(H129="","",IFERROR(INDEX(IF(G129="Individual/HUF",Rates!$I$5:$I$26,IF(G129="Company",Rates!$J$5:$J$26,Rates!$K$5:$K$26)),MATCH(H129,Rates!$A$5:$A$26,0)),""))</f>
        <v/>
      </c>
      <c r="L129" s="14" t="n"/>
      <c r="M129" s="13">
        <f>IF(H129="","",IF(L129&lt;&gt;"",IF(E129="Format OK",L129,MAX(L129,INDEX(Rates!$L$5:$L$26,MATCH(H129,Rates!$A$5:$A$26,0)))),IF(K129="","rate?",IF(E129="Format OK",K129,MAX(K129,INDEX(Rates!$L$5:$L$26,MATCH(H129,Rates!$A$5:$A$26,0)))))))</f>
        <v/>
      </c>
      <c r="N129" s="15">
        <f>IF(OR(H129="",NOT(ISNUMBER(M129))),0,IF(AND(LEFT(P129,5)="Below",L129=""),0,ROUND(J129*M129,0)))</f>
        <v/>
      </c>
      <c r="O129" s="15">
        <f>IF(H129="","",SUMIFS($J$5:$J$504,$C$5:$C$504,C129,$H$5:$H$504,H129,$B$5:$B$504,"&lt;="&amp;B129,$B$5:$B$504,"&gt;="&amp;Settings!$B$5))</f>
        <v/>
      </c>
      <c r="P129" s="9">
        <f>IF(H129="","",IFERROR(IF(AND(INDEX(Rates!$F$5:$F$26,MATCH(H129,Rates!$A$5:$A$26,0))=0,INDEX(Rates!$G$5:$G$26,MATCH(H129,Rates!$A$5:$A$26,0))=0),"Deduct (no threshold)",IF(OR(AND(INDEX(Rates!$F$5:$F$26,MATCH(H129,Rates!$A$5:$A$26,0))&gt;0,J129&gt;INDEX(Rates!$F$5:$F$26,MATCH(H129,Rates!$A$5:$A$26,0))),AND(INDEX(Rates!$G$5:$G$26,MATCH(H129,Rates!$A$5:$A$26,0))&gt;0,O129&gt;INDEX(Rates!$G$5:$G$26,MATCH(H129,Rates!$A$5:$A$26,0)))),"Deduct","Below threshold: check")),"?"))</f>
        <v/>
      </c>
      <c r="Q129" s="10" t="n"/>
      <c r="R129" s="16">
        <f>IF(OR(B129="",Q129=""),0,IF(Q129&gt;B129,((YEAR(Q129)-YEAR(B129))*12+MONTH(Q129)-MONTH(B129)+1),0))</f>
        <v/>
      </c>
      <c r="S129" s="15">
        <f>ROUND(N129*Settings!$B$8*R129,0)</f>
        <v/>
      </c>
      <c r="T129" s="17">
        <f>IF(B129="","",IF(MONTH(IF(Q129="",B129,Q129))=3,DATE(YEAR(IF(Q129="",B129,Q129)),4,30),DATE(YEAR(IF(Q129="",B129,Q129)),MONTH(IF(Q129="",B129,Q129))+1,7)))</f>
        <v/>
      </c>
      <c r="U129" s="10" t="n"/>
      <c r="V129" s="11" t="n"/>
      <c r="W129" s="16">
        <f>IF(OR(B129="",N129=0),0,IF(U129="",IF(Settings!$B$4&gt;T129,((YEAR(Settings!$B$4)-YEAR(IF(Q129="",B129,Q129)))*12+MONTH(Settings!$B$4)-MONTH(IF(Q129="",B129,Q129))+1),0),IF(U129&gt;T129,((YEAR(U129)-YEAR(IF(Q129="",B129,Q129)))*12+MONTH(U129)-MONTH(IF(Q129="",B129,Q129))+1),0)))</f>
        <v/>
      </c>
      <c r="X129" s="15">
        <f>ROUND(N129*Settings!$B$9*W129,0)</f>
        <v/>
      </c>
      <c r="Y129" s="15">
        <f>S129+X129</f>
        <v/>
      </c>
      <c r="Z129" s="18">
        <f>IF(B129="","",DATE(YEAR(IF(Q129="",B129,Q129)),MONTH(IF(Q129="",B129,Q129)),1))</f>
        <v/>
      </c>
      <c r="AA129" s="9">
        <f>IF(B129="","","Q"&amp;(INT(MOD(MONTH(IF(Q129="",B129,Q129))-4,12)/3)+1))</f>
        <v/>
      </c>
      <c r="AB129" s="9">
        <f>IF(H129="","",IFERROR(INDEX(Rates!$M$5:$M$26,MATCH(H129,Rates!$A$5:$A$26,0)),""))</f>
        <v/>
      </c>
    </row>
    <row r="130">
      <c r="A130" s="9">
        <f>IF(B130="","",ROW()-4)</f>
        <v/>
      </c>
      <c r="B130" s="10" t="n"/>
      <c r="C130" s="11" t="n"/>
      <c r="D130" s="11" t="n"/>
      <c r="E130" s="9">
        <f>IF(B130="","",IF(D130="","No PAN",IF(AND(LEN(D130)=10,ISERROR(VALUE(LEFT(D130,1))),ISERROR(VALUE(MID(D130,5,1))),ISNUMBER(VALUE(MID(D130,6,4))),ISERROR(VALUE(RIGHT(D130,1)))),"Format OK","Check PAN")))</f>
        <v/>
      </c>
      <c r="F130" s="11" t="n"/>
      <c r="G130" s="9">
        <f>IF(B130="","",IF(F130&lt;&gt;"",F130,IF(E130&lt;&gt;"Format OK","Others",IF(OR(MID(D130,4,1)="P",MID(D130,4,1)="H"),"Individual/HUF",IF(MID(D130,4,1)="C","Company","Others")))))</f>
        <v/>
      </c>
      <c r="H130" s="11" t="n"/>
      <c r="I130" s="9">
        <f>IF(H130="","",IFERROR(INDEX(IF(G130="Individual/HUF",Rates!$C$5:$C$26,IF(G130="Company",Rates!$D$5:$D$26,Rates!$E$5:$E$26)),MATCH(H130,Rates!$A$5:$A$26,0)),"?"))</f>
        <v/>
      </c>
      <c r="J130" s="12" t="n"/>
      <c r="K130" s="13">
        <f>IF(H130="","",IFERROR(INDEX(IF(G130="Individual/HUF",Rates!$I$5:$I$26,IF(G130="Company",Rates!$J$5:$J$26,Rates!$K$5:$K$26)),MATCH(H130,Rates!$A$5:$A$26,0)),""))</f>
        <v/>
      </c>
      <c r="L130" s="14" t="n"/>
      <c r="M130" s="13">
        <f>IF(H130="","",IF(L130&lt;&gt;"",IF(E130="Format OK",L130,MAX(L130,INDEX(Rates!$L$5:$L$26,MATCH(H130,Rates!$A$5:$A$26,0)))),IF(K130="","rate?",IF(E130="Format OK",K130,MAX(K130,INDEX(Rates!$L$5:$L$26,MATCH(H130,Rates!$A$5:$A$26,0)))))))</f>
        <v/>
      </c>
      <c r="N130" s="15">
        <f>IF(OR(H130="",NOT(ISNUMBER(M130))),0,IF(AND(LEFT(P130,5)="Below",L130=""),0,ROUND(J130*M130,0)))</f>
        <v/>
      </c>
      <c r="O130" s="15">
        <f>IF(H130="","",SUMIFS($J$5:$J$504,$C$5:$C$504,C130,$H$5:$H$504,H130,$B$5:$B$504,"&lt;="&amp;B130,$B$5:$B$504,"&gt;="&amp;Settings!$B$5))</f>
        <v/>
      </c>
      <c r="P130" s="9">
        <f>IF(H130="","",IFERROR(IF(AND(INDEX(Rates!$F$5:$F$26,MATCH(H130,Rates!$A$5:$A$26,0))=0,INDEX(Rates!$G$5:$G$26,MATCH(H130,Rates!$A$5:$A$26,0))=0),"Deduct (no threshold)",IF(OR(AND(INDEX(Rates!$F$5:$F$26,MATCH(H130,Rates!$A$5:$A$26,0))&gt;0,J130&gt;INDEX(Rates!$F$5:$F$26,MATCH(H130,Rates!$A$5:$A$26,0))),AND(INDEX(Rates!$G$5:$G$26,MATCH(H130,Rates!$A$5:$A$26,0))&gt;0,O130&gt;INDEX(Rates!$G$5:$G$26,MATCH(H130,Rates!$A$5:$A$26,0)))),"Deduct","Below threshold: check")),"?"))</f>
        <v/>
      </c>
      <c r="Q130" s="10" t="n"/>
      <c r="R130" s="16">
        <f>IF(OR(B130="",Q130=""),0,IF(Q130&gt;B130,((YEAR(Q130)-YEAR(B130))*12+MONTH(Q130)-MONTH(B130)+1),0))</f>
        <v/>
      </c>
      <c r="S130" s="15">
        <f>ROUND(N130*Settings!$B$8*R130,0)</f>
        <v/>
      </c>
      <c r="T130" s="17">
        <f>IF(B130="","",IF(MONTH(IF(Q130="",B130,Q130))=3,DATE(YEAR(IF(Q130="",B130,Q130)),4,30),DATE(YEAR(IF(Q130="",B130,Q130)),MONTH(IF(Q130="",B130,Q130))+1,7)))</f>
        <v/>
      </c>
      <c r="U130" s="10" t="n"/>
      <c r="V130" s="11" t="n"/>
      <c r="W130" s="16">
        <f>IF(OR(B130="",N130=0),0,IF(U130="",IF(Settings!$B$4&gt;T130,((YEAR(Settings!$B$4)-YEAR(IF(Q130="",B130,Q130)))*12+MONTH(Settings!$B$4)-MONTH(IF(Q130="",B130,Q130))+1),0),IF(U130&gt;T130,((YEAR(U130)-YEAR(IF(Q130="",B130,Q130)))*12+MONTH(U130)-MONTH(IF(Q130="",B130,Q130))+1),0)))</f>
        <v/>
      </c>
      <c r="X130" s="15">
        <f>ROUND(N130*Settings!$B$9*W130,0)</f>
        <v/>
      </c>
      <c r="Y130" s="15">
        <f>S130+X130</f>
        <v/>
      </c>
      <c r="Z130" s="18">
        <f>IF(B130="","",DATE(YEAR(IF(Q130="",B130,Q130)),MONTH(IF(Q130="",B130,Q130)),1))</f>
        <v/>
      </c>
      <c r="AA130" s="9">
        <f>IF(B130="","","Q"&amp;(INT(MOD(MONTH(IF(Q130="",B130,Q130))-4,12)/3)+1))</f>
        <v/>
      </c>
      <c r="AB130" s="9">
        <f>IF(H130="","",IFERROR(INDEX(Rates!$M$5:$M$26,MATCH(H130,Rates!$A$5:$A$26,0)),""))</f>
        <v/>
      </c>
    </row>
    <row r="131">
      <c r="A131" s="9">
        <f>IF(B131="","",ROW()-4)</f>
        <v/>
      </c>
      <c r="B131" s="10" t="n"/>
      <c r="C131" s="11" t="n"/>
      <c r="D131" s="11" t="n"/>
      <c r="E131" s="9">
        <f>IF(B131="","",IF(D131="","No PAN",IF(AND(LEN(D131)=10,ISERROR(VALUE(LEFT(D131,1))),ISERROR(VALUE(MID(D131,5,1))),ISNUMBER(VALUE(MID(D131,6,4))),ISERROR(VALUE(RIGHT(D131,1)))),"Format OK","Check PAN")))</f>
        <v/>
      </c>
      <c r="F131" s="11" t="n"/>
      <c r="G131" s="9">
        <f>IF(B131="","",IF(F131&lt;&gt;"",F131,IF(E131&lt;&gt;"Format OK","Others",IF(OR(MID(D131,4,1)="P",MID(D131,4,1)="H"),"Individual/HUF",IF(MID(D131,4,1)="C","Company","Others")))))</f>
        <v/>
      </c>
      <c r="H131" s="11" t="n"/>
      <c r="I131" s="9">
        <f>IF(H131="","",IFERROR(INDEX(IF(G131="Individual/HUF",Rates!$C$5:$C$26,IF(G131="Company",Rates!$D$5:$D$26,Rates!$E$5:$E$26)),MATCH(H131,Rates!$A$5:$A$26,0)),"?"))</f>
        <v/>
      </c>
      <c r="J131" s="12" t="n"/>
      <c r="K131" s="13">
        <f>IF(H131="","",IFERROR(INDEX(IF(G131="Individual/HUF",Rates!$I$5:$I$26,IF(G131="Company",Rates!$J$5:$J$26,Rates!$K$5:$K$26)),MATCH(H131,Rates!$A$5:$A$26,0)),""))</f>
        <v/>
      </c>
      <c r="L131" s="14" t="n"/>
      <c r="M131" s="13">
        <f>IF(H131="","",IF(L131&lt;&gt;"",IF(E131="Format OK",L131,MAX(L131,INDEX(Rates!$L$5:$L$26,MATCH(H131,Rates!$A$5:$A$26,0)))),IF(K131="","rate?",IF(E131="Format OK",K131,MAX(K131,INDEX(Rates!$L$5:$L$26,MATCH(H131,Rates!$A$5:$A$26,0)))))))</f>
        <v/>
      </c>
      <c r="N131" s="15">
        <f>IF(OR(H131="",NOT(ISNUMBER(M131))),0,IF(AND(LEFT(P131,5)="Below",L131=""),0,ROUND(J131*M131,0)))</f>
        <v/>
      </c>
      <c r="O131" s="15">
        <f>IF(H131="","",SUMIFS($J$5:$J$504,$C$5:$C$504,C131,$H$5:$H$504,H131,$B$5:$B$504,"&lt;="&amp;B131,$B$5:$B$504,"&gt;="&amp;Settings!$B$5))</f>
        <v/>
      </c>
      <c r="P131" s="9">
        <f>IF(H131="","",IFERROR(IF(AND(INDEX(Rates!$F$5:$F$26,MATCH(H131,Rates!$A$5:$A$26,0))=0,INDEX(Rates!$G$5:$G$26,MATCH(H131,Rates!$A$5:$A$26,0))=0),"Deduct (no threshold)",IF(OR(AND(INDEX(Rates!$F$5:$F$26,MATCH(H131,Rates!$A$5:$A$26,0))&gt;0,J131&gt;INDEX(Rates!$F$5:$F$26,MATCH(H131,Rates!$A$5:$A$26,0))),AND(INDEX(Rates!$G$5:$G$26,MATCH(H131,Rates!$A$5:$A$26,0))&gt;0,O131&gt;INDEX(Rates!$G$5:$G$26,MATCH(H131,Rates!$A$5:$A$26,0)))),"Deduct","Below threshold: check")),"?"))</f>
        <v/>
      </c>
      <c r="Q131" s="10" t="n"/>
      <c r="R131" s="16">
        <f>IF(OR(B131="",Q131=""),0,IF(Q131&gt;B131,((YEAR(Q131)-YEAR(B131))*12+MONTH(Q131)-MONTH(B131)+1),0))</f>
        <v/>
      </c>
      <c r="S131" s="15">
        <f>ROUND(N131*Settings!$B$8*R131,0)</f>
        <v/>
      </c>
      <c r="T131" s="17">
        <f>IF(B131="","",IF(MONTH(IF(Q131="",B131,Q131))=3,DATE(YEAR(IF(Q131="",B131,Q131)),4,30),DATE(YEAR(IF(Q131="",B131,Q131)),MONTH(IF(Q131="",B131,Q131))+1,7)))</f>
        <v/>
      </c>
      <c r="U131" s="10" t="n"/>
      <c r="V131" s="11" t="n"/>
      <c r="W131" s="16">
        <f>IF(OR(B131="",N131=0),0,IF(U131="",IF(Settings!$B$4&gt;T131,((YEAR(Settings!$B$4)-YEAR(IF(Q131="",B131,Q131)))*12+MONTH(Settings!$B$4)-MONTH(IF(Q131="",B131,Q131))+1),0),IF(U131&gt;T131,((YEAR(U131)-YEAR(IF(Q131="",B131,Q131)))*12+MONTH(U131)-MONTH(IF(Q131="",B131,Q131))+1),0)))</f>
        <v/>
      </c>
      <c r="X131" s="15">
        <f>ROUND(N131*Settings!$B$9*W131,0)</f>
        <v/>
      </c>
      <c r="Y131" s="15">
        <f>S131+X131</f>
        <v/>
      </c>
      <c r="Z131" s="18">
        <f>IF(B131="","",DATE(YEAR(IF(Q131="",B131,Q131)),MONTH(IF(Q131="",B131,Q131)),1))</f>
        <v/>
      </c>
      <c r="AA131" s="9">
        <f>IF(B131="","","Q"&amp;(INT(MOD(MONTH(IF(Q131="",B131,Q131))-4,12)/3)+1))</f>
        <v/>
      </c>
      <c r="AB131" s="9">
        <f>IF(H131="","",IFERROR(INDEX(Rates!$M$5:$M$26,MATCH(H131,Rates!$A$5:$A$26,0)),""))</f>
        <v/>
      </c>
    </row>
    <row r="132">
      <c r="A132" s="9">
        <f>IF(B132="","",ROW()-4)</f>
        <v/>
      </c>
      <c r="B132" s="10" t="n"/>
      <c r="C132" s="11" t="n"/>
      <c r="D132" s="11" t="n"/>
      <c r="E132" s="9">
        <f>IF(B132="","",IF(D132="","No PAN",IF(AND(LEN(D132)=10,ISERROR(VALUE(LEFT(D132,1))),ISERROR(VALUE(MID(D132,5,1))),ISNUMBER(VALUE(MID(D132,6,4))),ISERROR(VALUE(RIGHT(D132,1)))),"Format OK","Check PAN")))</f>
        <v/>
      </c>
      <c r="F132" s="11" t="n"/>
      <c r="G132" s="9">
        <f>IF(B132="","",IF(F132&lt;&gt;"",F132,IF(E132&lt;&gt;"Format OK","Others",IF(OR(MID(D132,4,1)="P",MID(D132,4,1)="H"),"Individual/HUF",IF(MID(D132,4,1)="C","Company","Others")))))</f>
        <v/>
      </c>
      <c r="H132" s="11" t="n"/>
      <c r="I132" s="9">
        <f>IF(H132="","",IFERROR(INDEX(IF(G132="Individual/HUF",Rates!$C$5:$C$26,IF(G132="Company",Rates!$D$5:$D$26,Rates!$E$5:$E$26)),MATCH(H132,Rates!$A$5:$A$26,0)),"?"))</f>
        <v/>
      </c>
      <c r="J132" s="12" t="n"/>
      <c r="K132" s="13">
        <f>IF(H132="","",IFERROR(INDEX(IF(G132="Individual/HUF",Rates!$I$5:$I$26,IF(G132="Company",Rates!$J$5:$J$26,Rates!$K$5:$K$26)),MATCH(H132,Rates!$A$5:$A$26,0)),""))</f>
        <v/>
      </c>
      <c r="L132" s="14" t="n"/>
      <c r="M132" s="13">
        <f>IF(H132="","",IF(L132&lt;&gt;"",IF(E132="Format OK",L132,MAX(L132,INDEX(Rates!$L$5:$L$26,MATCH(H132,Rates!$A$5:$A$26,0)))),IF(K132="","rate?",IF(E132="Format OK",K132,MAX(K132,INDEX(Rates!$L$5:$L$26,MATCH(H132,Rates!$A$5:$A$26,0)))))))</f>
        <v/>
      </c>
      <c r="N132" s="15">
        <f>IF(OR(H132="",NOT(ISNUMBER(M132))),0,IF(AND(LEFT(P132,5)="Below",L132=""),0,ROUND(J132*M132,0)))</f>
        <v/>
      </c>
      <c r="O132" s="15">
        <f>IF(H132="","",SUMIFS($J$5:$J$504,$C$5:$C$504,C132,$H$5:$H$504,H132,$B$5:$B$504,"&lt;="&amp;B132,$B$5:$B$504,"&gt;="&amp;Settings!$B$5))</f>
        <v/>
      </c>
      <c r="P132" s="9">
        <f>IF(H132="","",IFERROR(IF(AND(INDEX(Rates!$F$5:$F$26,MATCH(H132,Rates!$A$5:$A$26,0))=0,INDEX(Rates!$G$5:$G$26,MATCH(H132,Rates!$A$5:$A$26,0))=0),"Deduct (no threshold)",IF(OR(AND(INDEX(Rates!$F$5:$F$26,MATCH(H132,Rates!$A$5:$A$26,0))&gt;0,J132&gt;INDEX(Rates!$F$5:$F$26,MATCH(H132,Rates!$A$5:$A$26,0))),AND(INDEX(Rates!$G$5:$G$26,MATCH(H132,Rates!$A$5:$A$26,0))&gt;0,O132&gt;INDEX(Rates!$G$5:$G$26,MATCH(H132,Rates!$A$5:$A$26,0)))),"Deduct","Below threshold: check")),"?"))</f>
        <v/>
      </c>
      <c r="Q132" s="10" t="n"/>
      <c r="R132" s="16">
        <f>IF(OR(B132="",Q132=""),0,IF(Q132&gt;B132,((YEAR(Q132)-YEAR(B132))*12+MONTH(Q132)-MONTH(B132)+1),0))</f>
        <v/>
      </c>
      <c r="S132" s="15">
        <f>ROUND(N132*Settings!$B$8*R132,0)</f>
        <v/>
      </c>
      <c r="T132" s="17">
        <f>IF(B132="","",IF(MONTH(IF(Q132="",B132,Q132))=3,DATE(YEAR(IF(Q132="",B132,Q132)),4,30),DATE(YEAR(IF(Q132="",B132,Q132)),MONTH(IF(Q132="",B132,Q132))+1,7)))</f>
        <v/>
      </c>
      <c r="U132" s="10" t="n"/>
      <c r="V132" s="11" t="n"/>
      <c r="W132" s="16">
        <f>IF(OR(B132="",N132=0),0,IF(U132="",IF(Settings!$B$4&gt;T132,((YEAR(Settings!$B$4)-YEAR(IF(Q132="",B132,Q132)))*12+MONTH(Settings!$B$4)-MONTH(IF(Q132="",B132,Q132))+1),0),IF(U132&gt;T132,((YEAR(U132)-YEAR(IF(Q132="",B132,Q132)))*12+MONTH(U132)-MONTH(IF(Q132="",B132,Q132))+1),0)))</f>
        <v/>
      </c>
      <c r="X132" s="15">
        <f>ROUND(N132*Settings!$B$9*W132,0)</f>
        <v/>
      </c>
      <c r="Y132" s="15">
        <f>S132+X132</f>
        <v/>
      </c>
      <c r="Z132" s="18">
        <f>IF(B132="","",DATE(YEAR(IF(Q132="",B132,Q132)),MONTH(IF(Q132="",B132,Q132)),1))</f>
        <v/>
      </c>
      <c r="AA132" s="9">
        <f>IF(B132="","","Q"&amp;(INT(MOD(MONTH(IF(Q132="",B132,Q132))-4,12)/3)+1))</f>
        <v/>
      </c>
      <c r="AB132" s="9">
        <f>IF(H132="","",IFERROR(INDEX(Rates!$M$5:$M$26,MATCH(H132,Rates!$A$5:$A$26,0)),""))</f>
        <v/>
      </c>
    </row>
    <row r="133">
      <c r="A133" s="9">
        <f>IF(B133="","",ROW()-4)</f>
        <v/>
      </c>
      <c r="B133" s="10" t="n"/>
      <c r="C133" s="11" t="n"/>
      <c r="D133" s="11" t="n"/>
      <c r="E133" s="9">
        <f>IF(B133="","",IF(D133="","No PAN",IF(AND(LEN(D133)=10,ISERROR(VALUE(LEFT(D133,1))),ISERROR(VALUE(MID(D133,5,1))),ISNUMBER(VALUE(MID(D133,6,4))),ISERROR(VALUE(RIGHT(D133,1)))),"Format OK","Check PAN")))</f>
        <v/>
      </c>
      <c r="F133" s="11" t="n"/>
      <c r="G133" s="9">
        <f>IF(B133="","",IF(F133&lt;&gt;"",F133,IF(E133&lt;&gt;"Format OK","Others",IF(OR(MID(D133,4,1)="P",MID(D133,4,1)="H"),"Individual/HUF",IF(MID(D133,4,1)="C","Company","Others")))))</f>
        <v/>
      </c>
      <c r="H133" s="11" t="n"/>
      <c r="I133" s="9">
        <f>IF(H133="","",IFERROR(INDEX(IF(G133="Individual/HUF",Rates!$C$5:$C$26,IF(G133="Company",Rates!$D$5:$D$26,Rates!$E$5:$E$26)),MATCH(H133,Rates!$A$5:$A$26,0)),"?"))</f>
        <v/>
      </c>
      <c r="J133" s="12" t="n"/>
      <c r="K133" s="13">
        <f>IF(H133="","",IFERROR(INDEX(IF(G133="Individual/HUF",Rates!$I$5:$I$26,IF(G133="Company",Rates!$J$5:$J$26,Rates!$K$5:$K$26)),MATCH(H133,Rates!$A$5:$A$26,0)),""))</f>
        <v/>
      </c>
      <c r="L133" s="14" t="n"/>
      <c r="M133" s="13">
        <f>IF(H133="","",IF(L133&lt;&gt;"",IF(E133="Format OK",L133,MAX(L133,INDEX(Rates!$L$5:$L$26,MATCH(H133,Rates!$A$5:$A$26,0)))),IF(K133="","rate?",IF(E133="Format OK",K133,MAX(K133,INDEX(Rates!$L$5:$L$26,MATCH(H133,Rates!$A$5:$A$26,0)))))))</f>
        <v/>
      </c>
      <c r="N133" s="15">
        <f>IF(OR(H133="",NOT(ISNUMBER(M133))),0,IF(AND(LEFT(P133,5)="Below",L133=""),0,ROUND(J133*M133,0)))</f>
        <v/>
      </c>
      <c r="O133" s="15">
        <f>IF(H133="","",SUMIFS($J$5:$J$504,$C$5:$C$504,C133,$H$5:$H$504,H133,$B$5:$B$504,"&lt;="&amp;B133,$B$5:$B$504,"&gt;="&amp;Settings!$B$5))</f>
        <v/>
      </c>
      <c r="P133" s="9">
        <f>IF(H133="","",IFERROR(IF(AND(INDEX(Rates!$F$5:$F$26,MATCH(H133,Rates!$A$5:$A$26,0))=0,INDEX(Rates!$G$5:$G$26,MATCH(H133,Rates!$A$5:$A$26,0))=0),"Deduct (no threshold)",IF(OR(AND(INDEX(Rates!$F$5:$F$26,MATCH(H133,Rates!$A$5:$A$26,0))&gt;0,J133&gt;INDEX(Rates!$F$5:$F$26,MATCH(H133,Rates!$A$5:$A$26,0))),AND(INDEX(Rates!$G$5:$G$26,MATCH(H133,Rates!$A$5:$A$26,0))&gt;0,O133&gt;INDEX(Rates!$G$5:$G$26,MATCH(H133,Rates!$A$5:$A$26,0)))),"Deduct","Below threshold: check")),"?"))</f>
        <v/>
      </c>
      <c r="Q133" s="10" t="n"/>
      <c r="R133" s="16">
        <f>IF(OR(B133="",Q133=""),0,IF(Q133&gt;B133,((YEAR(Q133)-YEAR(B133))*12+MONTH(Q133)-MONTH(B133)+1),0))</f>
        <v/>
      </c>
      <c r="S133" s="15">
        <f>ROUND(N133*Settings!$B$8*R133,0)</f>
        <v/>
      </c>
      <c r="T133" s="17">
        <f>IF(B133="","",IF(MONTH(IF(Q133="",B133,Q133))=3,DATE(YEAR(IF(Q133="",B133,Q133)),4,30),DATE(YEAR(IF(Q133="",B133,Q133)),MONTH(IF(Q133="",B133,Q133))+1,7)))</f>
        <v/>
      </c>
      <c r="U133" s="10" t="n"/>
      <c r="V133" s="11" t="n"/>
      <c r="W133" s="16">
        <f>IF(OR(B133="",N133=0),0,IF(U133="",IF(Settings!$B$4&gt;T133,((YEAR(Settings!$B$4)-YEAR(IF(Q133="",B133,Q133)))*12+MONTH(Settings!$B$4)-MONTH(IF(Q133="",B133,Q133))+1),0),IF(U133&gt;T133,((YEAR(U133)-YEAR(IF(Q133="",B133,Q133)))*12+MONTH(U133)-MONTH(IF(Q133="",B133,Q133))+1),0)))</f>
        <v/>
      </c>
      <c r="X133" s="15">
        <f>ROUND(N133*Settings!$B$9*W133,0)</f>
        <v/>
      </c>
      <c r="Y133" s="15">
        <f>S133+X133</f>
        <v/>
      </c>
      <c r="Z133" s="18">
        <f>IF(B133="","",DATE(YEAR(IF(Q133="",B133,Q133)),MONTH(IF(Q133="",B133,Q133)),1))</f>
        <v/>
      </c>
      <c r="AA133" s="9">
        <f>IF(B133="","","Q"&amp;(INT(MOD(MONTH(IF(Q133="",B133,Q133))-4,12)/3)+1))</f>
        <v/>
      </c>
      <c r="AB133" s="9">
        <f>IF(H133="","",IFERROR(INDEX(Rates!$M$5:$M$26,MATCH(H133,Rates!$A$5:$A$26,0)),""))</f>
        <v/>
      </c>
    </row>
    <row r="134">
      <c r="A134" s="9">
        <f>IF(B134="","",ROW()-4)</f>
        <v/>
      </c>
      <c r="B134" s="10" t="n"/>
      <c r="C134" s="11" t="n"/>
      <c r="D134" s="11" t="n"/>
      <c r="E134" s="9">
        <f>IF(B134="","",IF(D134="","No PAN",IF(AND(LEN(D134)=10,ISERROR(VALUE(LEFT(D134,1))),ISERROR(VALUE(MID(D134,5,1))),ISNUMBER(VALUE(MID(D134,6,4))),ISERROR(VALUE(RIGHT(D134,1)))),"Format OK","Check PAN")))</f>
        <v/>
      </c>
      <c r="F134" s="11" t="n"/>
      <c r="G134" s="9">
        <f>IF(B134="","",IF(F134&lt;&gt;"",F134,IF(E134&lt;&gt;"Format OK","Others",IF(OR(MID(D134,4,1)="P",MID(D134,4,1)="H"),"Individual/HUF",IF(MID(D134,4,1)="C","Company","Others")))))</f>
        <v/>
      </c>
      <c r="H134" s="11" t="n"/>
      <c r="I134" s="9">
        <f>IF(H134="","",IFERROR(INDEX(IF(G134="Individual/HUF",Rates!$C$5:$C$26,IF(G134="Company",Rates!$D$5:$D$26,Rates!$E$5:$E$26)),MATCH(H134,Rates!$A$5:$A$26,0)),"?"))</f>
        <v/>
      </c>
      <c r="J134" s="12" t="n"/>
      <c r="K134" s="13">
        <f>IF(H134="","",IFERROR(INDEX(IF(G134="Individual/HUF",Rates!$I$5:$I$26,IF(G134="Company",Rates!$J$5:$J$26,Rates!$K$5:$K$26)),MATCH(H134,Rates!$A$5:$A$26,0)),""))</f>
        <v/>
      </c>
      <c r="L134" s="14" t="n"/>
      <c r="M134" s="13">
        <f>IF(H134="","",IF(L134&lt;&gt;"",IF(E134="Format OK",L134,MAX(L134,INDEX(Rates!$L$5:$L$26,MATCH(H134,Rates!$A$5:$A$26,0)))),IF(K134="","rate?",IF(E134="Format OK",K134,MAX(K134,INDEX(Rates!$L$5:$L$26,MATCH(H134,Rates!$A$5:$A$26,0)))))))</f>
        <v/>
      </c>
      <c r="N134" s="15">
        <f>IF(OR(H134="",NOT(ISNUMBER(M134))),0,IF(AND(LEFT(P134,5)="Below",L134=""),0,ROUND(J134*M134,0)))</f>
        <v/>
      </c>
      <c r="O134" s="15">
        <f>IF(H134="","",SUMIFS($J$5:$J$504,$C$5:$C$504,C134,$H$5:$H$504,H134,$B$5:$B$504,"&lt;="&amp;B134,$B$5:$B$504,"&gt;="&amp;Settings!$B$5))</f>
        <v/>
      </c>
      <c r="P134" s="9">
        <f>IF(H134="","",IFERROR(IF(AND(INDEX(Rates!$F$5:$F$26,MATCH(H134,Rates!$A$5:$A$26,0))=0,INDEX(Rates!$G$5:$G$26,MATCH(H134,Rates!$A$5:$A$26,0))=0),"Deduct (no threshold)",IF(OR(AND(INDEX(Rates!$F$5:$F$26,MATCH(H134,Rates!$A$5:$A$26,0))&gt;0,J134&gt;INDEX(Rates!$F$5:$F$26,MATCH(H134,Rates!$A$5:$A$26,0))),AND(INDEX(Rates!$G$5:$G$26,MATCH(H134,Rates!$A$5:$A$26,0))&gt;0,O134&gt;INDEX(Rates!$G$5:$G$26,MATCH(H134,Rates!$A$5:$A$26,0)))),"Deduct","Below threshold: check")),"?"))</f>
        <v/>
      </c>
      <c r="Q134" s="10" t="n"/>
      <c r="R134" s="16">
        <f>IF(OR(B134="",Q134=""),0,IF(Q134&gt;B134,((YEAR(Q134)-YEAR(B134))*12+MONTH(Q134)-MONTH(B134)+1),0))</f>
        <v/>
      </c>
      <c r="S134" s="15">
        <f>ROUND(N134*Settings!$B$8*R134,0)</f>
        <v/>
      </c>
      <c r="T134" s="17">
        <f>IF(B134="","",IF(MONTH(IF(Q134="",B134,Q134))=3,DATE(YEAR(IF(Q134="",B134,Q134)),4,30),DATE(YEAR(IF(Q134="",B134,Q134)),MONTH(IF(Q134="",B134,Q134))+1,7)))</f>
        <v/>
      </c>
      <c r="U134" s="10" t="n"/>
      <c r="V134" s="11" t="n"/>
      <c r="W134" s="16">
        <f>IF(OR(B134="",N134=0),0,IF(U134="",IF(Settings!$B$4&gt;T134,((YEAR(Settings!$B$4)-YEAR(IF(Q134="",B134,Q134)))*12+MONTH(Settings!$B$4)-MONTH(IF(Q134="",B134,Q134))+1),0),IF(U134&gt;T134,((YEAR(U134)-YEAR(IF(Q134="",B134,Q134)))*12+MONTH(U134)-MONTH(IF(Q134="",B134,Q134))+1),0)))</f>
        <v/>
      </c>
      <c r="X134" s="15">
        <f>ROUND(N134*Settings!$B$9*W134,0)</f>
        <v/>
      </c>
      <c r="Y134" s="15">
        <f>S134+X134</f>
        <v/>
      </c>
      <c r="Z134" s="18">
        <f>IF(B134="","",DATE(YEAR(IF(Q134="",B134,Q134)),MONTH(IF(Q134="",B134,Q134)),1))</f>
        <v/>
      </c>
      <c r="AA134" s="9">
        <f>IF(B134="","","Q"&amp;(INT(MOD(MONTH(IF(Q134="",B134,Q134))-4,12)/3)+1))</f>
        <v/>
      </c>
      <c r="AB134" s="9">
        <f>IF(H134="","",IFERROR(INDEX(Rates!$M$5:$M$26,MATCH(H134,Rates!$A$5:$A$26,0)),""))</f>
        <v/>
      </c>
    </row>
    <row r="135">
      <c r="A135" s="9">
        <f>IF(B135="","",ROW()-4)</f>
        <v/>
      </c>
      <c r="B135" s="10" t="n"/>
      <c r="C135" s="11" t="n"/>
      <c r="D135" s="11" t="n"/>
      <c r="E135" s="9">
        <f>IF(B135="","",IF(D135="","No PAN",IF(AND(LEN(D135)=10,ISERROR(VALUE(LEFT(D135,1))),ISERROR(VALUE(MID(D135,5,1))),ISNUMBER(VALUE(MID(D135,6,4))),ISERROR(VALUE(RIGHT(D135,1)))),"Format OK","Check PAN")))</f>
        <v/>
      </c>
      <c r="F135" s="11" t="n"/>
      <c r="G135" s="9">
        <f>IF(B135="","",IF(F135&lt;&gt;"",F135,IF(E135&lt;&gt;"Format OK","Others",IF(OR(MID(D135,4,1)="P",MID(D135,4,1)="H"),"Individual/HUF",IF(MID(D135,4,1)="C","Company","Others")))))</f>
        <v/>
      </c>
      <c r="H135" s="11" t="n"/>
      <c r="I135" s="9">
        <f>IF(H135="","",IFERROR(INDEX(IF(G135="Individual/HUF",Rates!$C$5:$C$26,IF(G135="Company",Rates!$D$5:$D$26,Rates!$E$5:$E$26)),MATCH(H135,Rates!$A$5:$A$26,0)),"?"))</f>
        <v/>
      </c>
      <c r="J135" s="12" t="n"/>
      <c r="K135" s="13">
        <f>IF(H135="","",IFERROR(INDEX(IF(G135="Individual/HUF",Rates!$I$5:$I$26,IF(G135="Company",Rates!$J$5:$J$26,Rates!$K$5:$K$26)),MATCH(H135,Rates!$A$5:$A$26,0)),""))</f>
        <v/>
      </c>
      <c r="L135" s="14" t="n"/>
      <c r="M135" s="13">
        <f>IF(H135="","",IF(L135&lt;&gt;"",IF(E135="Format OK",L135,MAX(L135,INDEX(Rates!$L$5:$L$26,MATCH(H135,Rates!$A$5:$A$26,0)))),IF(K135="","rate?",IF(E135="Format OK",K135,MAX(K135,INDEX(Rates!$L$5:$L$26,MATCH(H135,Rates!$A$5:$A$26,0)))))))</f>
        <v/>
      </c>
      <c r="N135" s="15">
        <f>IF(OR(H135="",NOT(ISNUMBER(M135))),0,IF(AND(LEFT(P135,5)="Below",L135=""),0,ROUND(J135*M135,0)))</f>
        <v/>
      </c>
      <c r="O135" s="15">
        <f>IF(H135="","",SUMIFS($J$5:$J$504,$C$5:$C$504,C135,$H$5:$H$504,H135,$B$5:$B$504,"&lt;="&amp;B135,$B$5:$B$504,"&gt;="&amp;Settings!$B$5))</f>
        <v/>
      </c>
      <c r="P135" s="9">
        <f>IF(H135="","",IFERROR(IF(AND(INDEX(Rates!$F$5:$F$26,MATCH(H135,Rates!$A$5:$A$26,0))=0,INDEX(Rates!$G$5:$G$26,MATCH(H135,Rates!$A$5:$A$26,0))=0),"Deduct (no threshold)",IF(OR(AND(INDEX(Rates!$F$5:$F$26,MATCH(H135,Rates!$A$5:$A$26,0))&gt;0,J135&gt;INDEX(Rates!$F$5:$F$26,MATCH(H135,Rates!$A$5:$A$26,0))),AND(INDEX(Rates!$G$5:$G$26,MATCH(H135,Rates!$A$5:$A$26,0))&gt;0,O135&gt;INDEX(Rates!$G$5:$G$26,MATCH(H135,Rates!$A$5:$A$26,0)))),"Deduct","Below threshold: check")),"?"))</f>
        <v/>
      </c>
      <c r="Q135" s="10" t="n"/>
      <c r="R135" s="16">
        <f>IF(OR(B135="",Q135=""),0,IF(Q135&gt;B135,((YEAR(Q135)-YEAR(B135))*12+MONTH(Q135)-MONTH(B135)+1),0))</f>
        <v/>
      </c>
      <c r="S135" s="15">
        <f>ROUND(N135*Settings!$B$8*R135,0)</f>
        <v/>
      </c>
      <c r="T135" s="17">
        <f>IF(B135="","",IF(MONTH(IF(Q135="",B135,Q135))=3,DATE(YEAR(IF(Q135="",B135,Q135)),4,30),DATE(YEAR(IF(Q135="",B135,Q135)),MONTH(IF(Q135="",B135,Q135))+1,7)))</f>
        <v/>
      </c>
      <c r="U135" s="10" t="n"/>
      <c r="V135" s="11" t="n"/>
      <c r="W135" s="16">
        <f>IF(OR(B135="",N135=0),0,IF(U135="",IF(Settings!$B$4&gt;T135,((YEAR(Settings!$B$4)-YEAR(IF(Q135="",B135,Q135)))*12+MONTH(Settings!$B$4)-MONTH(IF(Q135="",B135,Q135))+1),0),IF(U135&gt;T135,((YEAR(U135)-YEAR(IF(Q135="",B135,Q135)))*12+MONTH(U135)-MONTH(IF(Q135="",B135,Q135))+1),0)))</f>
        <v/>
      </c>
      <c r="X135" s="15">
        <f>ROUND(N135*Settings!$B$9*W135,0)</f>
        <v/>
      </c>
      <c r="Y135" s="15">
        <f>S135+X135</f>
        <v/>
      </c>
      <c r="Z135" s="18">
        <f>IF(B135="","",DATE(YEAR(IF(Q135="",B135,Q135)),MONTH(IF(Q135="",B135,Q135)),1))</f>
        <v/>
      </c>
      <c r="AA135" s="9">
        <f>IF(B135="","","Q"&amp;(INT(MOD(MONTH(IF(Q135="",B135,Q135))-4,12)/3)+1))</f>
        <v/>
      </c>
      <c r="AB135" s="9">
        <f>IF(H135="","",IFERROR(INDEX(Rates!$M$5:$M$26,MATCH(H135,Rates!$A$5:$A$26,0)),""))</f>
        <v/>
      </c>
    </row>
    <row r="136">
      <c r="A136" s="9">
        <f>IF(B136="","",ROW()-4)</f>
        <v/>
      </c>
      <c r="B136" s="10" t="n"/>
      <c r="C136" s="11" t="n"/>
      <c r="D136" s="11" t="n"/>
      <c r="E136" s="9">
        <f>IF(B136="","",IF(D136="","No PAN",IF(AND(LEN(D136)=10,ISERROR(VALUE(LEFT(D136,1))),ISERROR(VALUE(MID(D136,5,1))),ISNUMBER(VALUE(MID(D136,6,4))),ISERROR(VALUE(RIGHT(D136,1)))),"Format OK","Check PAN")))</f>
        <v/>
      </c>
      <c r="F136" s="11" t="n"/>
      <c r="G136" s="9">
        <f>IF(B136="","",IF(F136&lt;&gt;"",F136,IF(E136&lt;&gt;"Format OK","Others",IF(OR(MID(D136,4,1)="P",MID(D136,4,1)="H"),"Individual/HUF",IF(MID(D136,4,1)="C","Company","Others")))))</f>
        <v/>
      </c>
      <c r="H136" s="11" t="n"/>
      <c r="I136" s="9">
        <f>IF(H136="","",IFERROR(INDEX(IF(G136="Individual/HUF",Rates!$C$5:$C$26,IF(G136="Company",Rates!$D$5:$D$26,Rates!$E$5:$E$26)),MATCH(H136,Rates!$A$5:$A$26,0)),"?"))</f>
        <v/>
      </c>
      <c r="J136" s="12" t="n"/>
      <c r="K136" s="13">
        <f>IF(H136="","",IFERROR(INDEX(IF(G136="Individual/HUF",Rates!$I$5:$I$26,IF(G136="Company",Rates!$J$5:$J$26,Rates!$K$5:$K$26)),MATCH(H136,Rates!$A$5:$A$26,0)),""))</f>
        <v/>
      </c>
      <c r="L136" s="14" t="n"/>
      <c r="M136" s="13">
        <f>IF(H136="","",IF(L136&lt;&gt;"",IF(E136="Format OK",L136,MAX(L136,INDEX(Rates!$L$5:$L$26,MATCH(H136,Rates!$A$5:$A$26,0)))),IF(K136="","rate?",IF(E136="Format OK",K136,MAX(K136,INDEX(Rates!$L$5:$L$26,MATCH(H136,Rates!$A$5:$A$26,0)))))))</f>
        <v/>
      </c>
      <c r="N136" s="15">
        <f>IF(OR(H136="",NOT(ISNUMBER(M136))),0,IF(AND(LEFT(P136,5)="Below",L136=""),0,ROUND(J136*M136,0)))</f>
        <v/>
      </c>
      <c r="O136" s="15">
        <f>IF(H136="","",SUMIFS($J$5:$J$504,$C$5:$C$504,C136,$H$5:$H$504,H136,$B$5:$B$504,"&lt;="&amp;B136,$B$5:$B$504,"&gt;="&amp;Settings!$B$5))</f>
        <v/>
      </c>
      <c r="P136" s="9">
        <f>IF(H136="","",IFERROR(IF(AND(INDEX(Rates!$F$5:$F$26,MATCH(H136,Rates!$A$5:$A$26,0))=0,INDEX(Rates!$G$5:$G$26,MATCH(H136,Rates!$A$5:$A$26,0))=0),"Deduct (no threshold)",IF(OR(AND(INDEX(Rates!$F$5:$F$26,MATCH(H136,Rates!$A$5:$A$26,0))&gt;0,J136&gt;INDEX(Rates!$F$5:$F$26,MATCH(H136,Rates!$A$5:$A$26,0))),AND(INDEX(Rates!$G$5:$G$26,MATCH(H136,Rates!$A$5:$A$26,0))&gt;0,O136&gt;INDEX(Rates!$G$5:$G$26,MATCH(H136,Rates!$A$5:$A$26,0)))),"Deduct","Below threshold: check")),"?"))</f>
        <v/>
      </c>
      <c r="Q136" s="10" t="n"/>
      <c r="R136" s="16">
        <f>IF(OR(B136="",Q136=""),0,IF(Q136&gt;B136,((YEAR(Q136)-YEAR(B136))*12+MONTH(Q136)-MONTH(B136)+1),0))</f>
        <v/>
      </c>
      <c r="S136" s="15">
        <f>ROUND(N136*Settings!$B$8*R136,0)</f>
        <v/>
      </c>
      <c r="T136" s="17">
        <f>IF(B136="","",IF(MONTH(IF(Q136="",B136,Q136))=3,DATE(YEAR(IF(Q136="",B136,Q136)),4,30),DATE(YEAR(IF(Q136="",B136,Q136)),MONTH(IF(Q136="",B136,Q136))+1,7)))</f>
        <v/>
      </c>
      <c r="U136" s="10" t="n"/>
      <c r="V136" s="11" t="n"/>
      <c r="W136" s="16">
        <f>IF(OR(B136="",N136=0),0,IF(U136="",IF(Settings!$B$4&gt;T136,((YEAR(Settings!$B$4)-YEAR(IF(Q136="",B136,Q136)))*12+MONTH(Settings!$B$4)-MONTH(IF(Q136="",B136,Q136))+1),0),IF(U136&gt;T136,((YEAR(U136)-YEAR(IF(Q136="",B136,Q136)))*12+MONTH(U136)-MONTH(IF(Q136="",B136,Q136))+1),0)))</f>
        <v/>
      </c>
      <c r="X136" s="15">
        <f>ROUND(N136*Settings!$B$9*W136,0)</f>
        <v/>
      </c>
      <c r="Y136" s="15">
        <f>S136+X136</f>
        <v/>
      </c>
      <c r="Z136" s="18">
        <f>IF(B136="","",DATE(YEAR(IF(Q136="",B136,Q136)),MONTH(IF(Q136="",B136,Q136)),1))</f>
        <v/>
      </c>
      <c r="AA136" s="9">
        <f>IF(B136="","","Q"&amp;(INT(MOD(MONTH(IF(Q136="",B136,Q136))-4,12)/3)+1))</f>
        <v/>
      </c>
      <c r="AB136" s="9">
        <f>IF(H136="","",IFERROR(INDEX(Rates!$M$5:$M$26,MATCH(H136,Rates!$A$5:$A$26,0)),""))</f>
        <v/>
      </c>
    </row>
    <row r="137">
      <c r="A137" s="9">
        <f>IF(B137="","",ROW()-4)</f>
        <v/>
      </c>
      <c r="B137" s="10" t="n"/>
      <c r="C137" s="11" t="n"/>
      <c r="D137" s="11" t="n"/>
      <c r="E137" s="9">
        <f>IF(B137="","",IF(D137="","No PAN",IF(AND(LEN(D137)=10,ISERROR(VALUE(LEFT(D137,1))),ISERROR(VALUE(MID(D137,5,1))),ISNUMBER(VALUE(MID(D137,6,4))),ISERROR(VALUE(RIGHT(D137,1)))),"Format OK","Check PAN")))</f>
        <v/>
      </c>
      <c r="F137" s="11" t="n"/>
      <c r="G137" s="9">
        <f>IF(B137="","",IF(F137&lt;&gt;"",F137,IF(E137&lt;&gt;"Format OK","Others",IF(OR(MID(D137,4,1)="P",MID(D137,4,1)="H"),"Individual/HUF",IF(MID(D137,4,1)="C","Company","Others")))))</f>
        <v/>
      </c>
      <c r="H137" s="11" t="n"/>
      <c r="I137" s="9">
        <f>IF(H137="","",IFERROR(INDEX(IF(G137="Individual/HUF",Rates!$C$5:$C$26,IF(G137="Company",Rates!$D$5:$D$26,Rates!$E$5:$E$26)),MATCH(H137,Rates!$A$5:$A$26,0)),"?"))</f>
        <v/>
      </c>
      <c r="J137" s="12" t="n"/>
      <c r="K137" s="13">
        <f>IF(H137="","",IFERROR(INDEX(IF(G137="Individual/HUF",Rates!$I$5:$I$26,IF(G137="Company",Rates!$J$5:$J$26,Rates!$K$5:$K$26)),MATCH(H137,Rates!$A$5:$A$26,0)),""))</f>
        <v/>
      </c>
      <c r="L137" s="14" t="n"/>
      <c r="M137" s="13">
        <f>IF(H137="","",IF(L137&lt;&gt;"",IF(E137="Format OK",L137,MAX(L137,INDEX(Rates!$L$5:$L$26,MATCH(H137,Rates!$A$5:$A$26,0)))),IF(K137="","rate?",IF(E137="Format OK",K137,MAX(K137,INDEX(Rates!$L$5:$L$26,MATCH(H137,Rates!$A$5:$A$26,0)))))))</f>
        <v/>
      </c>
      <c r="N137" s="15">
        <f>IF(OR(H137="",NOT(ISNUMBER(M137))),0,IF(AND(LEFT(P137,5)="Below",L137=""),0,ROUND(J137*M137,0)))</f>
        <v/>
      </c>
      <c r="O137" s="15">
        <f>IF(H137="","",SUMIFS($J$5:$J$504,$C$5:$C$504,C137,$H$5:$H$504,H137,$B$5:$B$504,"&lt;="&amp;B137,$B$5:$B$504,"&gt;="&amp;Settings!$B$5))</f>
        <v/>
      </c>
      <c r="P137" s="9">
        <f>IF(H137="","",IFERROR(IF(AND(INDEX(Rates!$F$5:$F$26,MATCH(H137,Rates!$A$5:$A$26,0))=0,INDEX(Rates!$G$5:$G$26,MATCH(H137,Rates!$A$5:$A$26,0))=0),"Deduct (no threshold)",IF(OR(AND(INDEX(Rates!$F$5:$F$26,MATCH(H137,Rates!$A$5:$A$26,0))&gt;0,J137&gt;INDEX(Rates!$F$5:$F$26,MATCH(H137,Rates!$A$5:$A$26,0))),AND(INDEX(Rates!$G$5:$G$26,MATCH(H137,Rates!$A$5:$A$26,0))&gt;0,O137&gt;INDEX(Rates!$G$5:$G$26,MATCH(H137,Rates!$A$5:$A$26,0)))),"Deduct","Below threshold: check")),"?"))</f>
        <v/>
      </c>
      <c r="Q137" s="10" t="n"/>
      <c r="R137" s="16">
        <f>IF(OR(B137="",Q137=""),0,IF(Q137&gt;B137,((YEAR(Q137)-YEAR(B137))*12+MONTH(Q137)-MONTH(B137)+1),0))</f>
        <v/>
      </c>
      <c r="S137" s="15">
        <f>ROUND(N137*Settings!$B$8*R137,0)</f>
        <v/>
      </c>
      <c r="T137" s="17">
        <f>IF(B137="","",IF(MONTH(IF(Q137="",B137,Q137))=3,DATE(YEAR(IF(Q137="",B137,Q137)),4,30),DATE(YEAR(IF(Q137="",B137,Q137)),MONTH(IF(Q137="",B137,Q137))+1,7)))</f>
        <v/>
      </c>
      <c r="U137" s="10" t="n"/>
      <c r="V137" s="11" t="n"/>
      <c r="W137" s="16">
        <f>IF(OR(B137="",N137=0),0,IF(U137="",IF(Settings!$B$4&gt;T137,((YEAR(Settings!$B$4)-YEAR(IF(Q137="",B137,Q137)))*12+MONTH(Settings!$B$4)-MONTH(IF(Q137="",B137,Q137))+1),0),IF(U137&gt;T137,((YEAR(U137)-YEAR(IF(Q137="",B137,Q137)))*12+MONTH(U137)-MONTH(IF(Q137="",B137,Q137))+1),0)))</f>
        <v/>
      </c>
      <c r="X137" s="15">
        <f>ROUND(N137*Settings!$B$9*W137,0)</f>
        <v/>
      </c>
      <c r="Y137" s="15">
        <f>S137+X137</f>
        <v/>
      </c>
      <c r="Z137" s="18">
        <f>IF(B137="","",DATE(YEAR(IF(Q137="",B137,Q137)),MONTH(IF(Q137="",B137,Q137)),1))</f>
        <v/>
      </c>
      <c r="AA137" s="9">
        <f>IF(B137="","","Q"&amp;(INT(MOD(MONTH(IF(Q137="",B137,Q137))-4,12)/3)+1))</f>
        <v/>
      </c>
      <c r="AB137" s="9">
        <f>IF(H137="","",IFERROR(INDEX(Rates!$M$5:$M$26,MATCH(H137,Rates!$A$5:$A$26,0)),""))</f>
        <v/>
      </c>
    </row>
    <row r="138">
      <c r="A138" s="9">
        <f>IF(B138="","",ROW()-4)</f>
        <v/>
      </c>
      <c r="B138" s="10" t="n"/>
      <c r="C138" s="11" t="n"/>
      <c r="D138" s="11" t="n"/>
      <c r="E138" s="9">
        <f>IF(B138="","",IF(D138="","No PAN",IF(AND(LEN(D138)=10,ISERROR(VALUE(LEFT(D138,1))),ISERROR(VALUE(MID(D138,5,1))),ISNUMBER(VALUE(MID(D138,6,4))),ISERROR(VALUE(RIGHT(D138,1)))),"Format OK","Check PAN")))</f>
        <v/>
      </c>
      <c r="F138" s="11" t="n"/>
      <c r="G138" s="9">
        <f>IF(B138="","",IF(F138&lt;&gt;"",F138,IF(E138&lt;&gt;"Format OK","Others",IF(OR(MID(D138,4,1)="P",MID(D138,4,1)="H"),"Individual/HUF",IF(MID(D138,4,1)="C","Company","Others")))))</f>
        <v/>
      </c>
      <c r="H138" s="11" t="n"/>
      <c r="I138" s="9">
        <f>IF(H138="","",IFERROR(INDEX(IF(G138="Individual/HUF",Rates!$C$5:$C$26,IF(G138="Company",Rates!$D$5:$D$26,Rates!$E$5:$E$26)),MATCH(H138,Rates!$A$5:$A$26,0)),"?"))</f>
        <v/>
      </c>
      <c r="J138" s="12" t="n"/>
      <c r="K138" s="13">
        <f>IF(H138="","",IFERROR(INDEX(IF(G138="Individual/HUF",Rates!$I$5:$I$26,IF(G138="Company",Rates!$J$5:$J$26,Rates!$K$5:$K$26)),MATCH(H138,Rates!$A$5:$A$26,0)),""))</f>
        <v/>
      </c>
      <c r="L138" s="14" t="n"/>
      <c r="M138" s="13">
        <f>IF(H138="","",IF(L138&lt;&gt;"",IF(E138="Format OK",L138,MAX(L138,INDEX(Rates!$L$5:$L$26,MATCH(H138,Rates!$A$5:$A$26,0)))),IF(K138="","rate?",IF(E138="Format OK",K138,MAX(K138,INDEX(Rates!$L$5:$L$26,MATCH(H138,Rates!$A$5:$A$26,0)))))))</f>
        <v/>
      </c>
      <c r="N138" s="15">
        <f>IF(OR(H138="",NOT(ISNUMBER(M138))),0,IF(AND(LEFT(P138,5)="Below",L138=""),0,ROUND(J138*M138,0)))</f>
        <v/>
      </c>
      <c r="O138" s="15">
        <f>IF(H138="","",SUMIFS($J$5:$J$504,$C$5:$C$504,C138,$H$5:$H$504,H138,$B$5:$B$504,"&lt;="&amp;B138,$B$5:$B$504,"&gt;="&amp;Settings!$B$5))</f>
        <v/>
      </c>
      <c r="P138" s="9">
        <f>IF(H138="","",IFERROR(IF(AND(INDEX(Rates!$F$5:$F$26,MATCH(H138,Rates!$A$5:$A$26,0))=0,INDEX(Rates!$G$5:$G$26,MATCH(H138,Rates!$A$5:$A$26,0))=0),"Deduct (no threshold)",IF(OR(AND(INDEX(Rates!$F$5:$F$26,MATCH(H138,Rates!$A$5:$A$26,0))&gt;0,J138&gt;INDEX(Rates!$F$5:$F$26,MATCH(H138,Rates!$A$5:$A$26,0))),AND(INDEX(Rates!$G$5:$G$26,MATCH(H138,Rates!$A$5:$A$26,0))&gt;0,O138&gt;INDEX(Rates!$G$5:$G$26,MATCH(H138,Rates!$A$5:$A$26,0)))),"Deduct","Below threshold: check")),"?"))</f>
        <v/>
      </c>
      <c r="Q138" s="10" t="n"/>
      <c r="R138" s="16">
        <f>IF(OR(B138="",Q138=""),0,IF(Q138&gt;B138,((YEAR(Q138)-YEAR(B138))*12+MONTH(Q138)-MONTH(B138)+1),0))</f>
        <v/>
      </c>
      <c r="S138" s="15">
        <f>ROUND(N138*Settings!$B$8*R138,0)</f>
        <v/>
      </c>
      <c r="T138" s="17">
        <f>IF(B138="","",IF(MONTH(IF(Q138="",B138,Q138))=3,DATE(YEAR(IF(Q138="",B138,Q138)),4,30),DATE(YEAR(IF(Q138="",B138,Q138)),MONTH(IF(Q138="",B138,Q138))+1,7)))</f>
        <v/>
      </c>
      <c r="U138" s="10" t="n"/>
      <c r="V138" s="11" t="n"/>
      <c r="W138" s="16">
        <f>IF(OR(B138="",N138=0),0,IF(U138="",IF(Settings!$B$4&gt;T138,((YEAR(Settings!$B$4)-YEAR(IF(Q138="",B138,Q138)))*12+MONTH(Settings!$B$4)-MONTH(IF(Q138="",B138,Q138))+1),0),IF(U138&gt;T138,((YEAR(U138)-YEAR(IF(Q138="",B138,Q138)))*12+MONTH(U138)-MONTH(IF(Q138="",B138,Q138))+1),0)))</f>
        <v/>
      </c>
      <c r="X138" s="15">
        <f>ROUND(N138*Settings!$B$9*W138,0)</f>
        <v/>
      </c>
      <c r="Y138" s="15">
        <f>S138+X138</f>
        <v/>
      </c>
      <c r="Z138" s="18">
        <f>IF(B138="","",DATE(YEAR(IF(Q138="",B138,Q138)),MONTH(IF(Q138="",B138,Q138)),1))</f>
        <v/>
      </c>
      <c r="AA138" s="9">
        <f>IF(B138="","","Q"&amp;(INT(MOD(MONTH(IF(Q138="",B138,Q138))-4,12)/3)+1))</f>
        <v/>
      </c>
      <c r="AB138" s="9">
        <f>IF(H138="","",IFERROR(INDEX(Rates!$M$5:$M$26,MATCH(H138,Rates!$A$5:$A$26,0)),""))</f>
        <v/>
      </c>
    </row>
    <row r="139">
      <c r="A139" s="9">
        <f>IF(B139="","",ROW()-4)</f>
        <v/>
      </c>
      <c r="B139" s="10" t="n"/>
      <c r="C139" s="11" t="n"/>
      <c r="D139" s="11" t="n"/>
      <c r="E139" s="9">
        <f>IF(B139="","",IF(D139="","No PAN",IF(AND(LEN(D139)=10,ISERROR(VALUE(LEFT(D139,1))),ISERROR(VALUE(MID(D139,5,1))),ISNUMBER(VALUE(MID(D139,6,4))),ISERROR(VALUE(RIGHT(D139,1)))),"Format OK","Check PAN")))</f>
        <v/>
      </c>
      <c r="F139" s="11" t="n"/>
      <c r="G139" s="9">
        <f>IF(B139="","",IF(F139&lt;&gt;"",F139,IF(E139&lt;&gt;"Format OK","Others",IF(OR(MID(D139,4,1)="P",MID(D139,4,1)="H"),"Individual/HUF",IF(MID(D139,4,1)="C","Company","Others")))))</f>
        <v/>
      </c>
      <c r="H139" s="11" t="n"/>
      <c r="I139" s="9">
        <f>IF(H139="","",IFERROR(INDEX(IF(G139="Individual/HUF",Rates!$C$5:$C$26,IF(G139="Company",Rates!$D$5:$D$26,Rates!$E$5:$E$26)),MATCH(H139,Rates!$A$5:$A$26,0)),"?"))</f>
        <v/>
      </c>
      <c r="J139" s="12" t="n"/>
      <c r="K139" s="13">
        <f>IF(H139="","",IFERROR(INDEX(IF(G139="Individual/HUF",Rates!$I$5:$I$26,IF(G139="Company",Rates!$J$5:$J$26,Rates!$K$5:$K$26)),MATCH(H139,Rates!$A$5:$A$26,0)),""))</f>
        <v/>
      </c>
      <c r="L139" s="14" t="n"/>
      <c r="M139" s="13">
        <f>IF(H139="","",IF(L139&lt;&gt;"",IF(E139="Format OK",L139,MAX(L139,INDEX(Rates!$L$5:$L$26,MATCH(H139,Rates!$A$5:$A$26,0)))),IF(K139="","rate?",IF(E139="Format OK",K139,MAX(K139,INDEX(Rates!$L$5:$L$26,MATCH(H139,Rates!$A$5:$A$26,0)))))))</f>
        <v/>
      </c>
      <c r="N139" s="15">
        <f>IF(OR(H139="",NOT(ISNUMBER(M139))),0,IF(AND(LEFT(P139,5)="Below",L139=""),0,ROUND(J139*M139,0)))</f>
        <v/>
      </c>
      <c r="O139" s="15">
        <f>IF(H139="","",SUMIFS($J$5:$J$504,$C$5:$C$504,C139,$H$5:$H$504,H139,$B$5:$B$504,"&lt;="&amp;B139,$B$5:$B$504,"&gt;="&amp;Settings!$B$5))</f>
        <v/>
      </c>
      <c r="P139" s="9">
        <f>IF(H139="","",IFERROR(IF(AND(INDEX(Rates!$F$5:$F$26,MATCH(H139,Rates!$A$5:$A$26,0))=0,INDEX(Rates!$G$5:$G$26,MATCH(H139,Rates!$A$5:$A$26,0))=0),"Deduct (no threshold)",IF(OR(AND(INDEX(Rates!$F$5:$F$26,MATCH(H139,Rates!$A$5:$A$26,0))&gt;0,J139&gt;INDEX(Rates!$F$5:$F$26,MATCH(H139,Rates!$A$5:$A$26,0))),AND(INDEX(Rates!$G$5:$G$26,MATCH(H139,Rates!$A$5:$A$26,0))&gt;0,O139&gt;INDEX(Rates!$G$5:$G$26,MATCH(H139,Rates!$A$5:$A$26,0)))),"Deduct","Below threshold: check")),"?"))</f>
        <v/>
      </c>
      <c r="Q139" s="10" t="n"/>
      <c r="R139" s="16">
        <f>IF(OR(B139="",Q139=""),0,IF(Q139&gt;B139,((YEAR(Q139)-YEAR(B139))*12+MONTH(Q139)-MONTH(B139)+1),0))</f>
        <v/>
      </c>
      <c r="S139" s="15">
        <f>ROUND(N139*Settings!$B$8*R139,0)</f>
        <v/>
      </c>
      <c r="T139" s="17">
        <f>IF(B139="","",IF(MONTH(IF(Q139="",B139,Q139))=3,DATE(YEAR(IF(Q139="",B139,Q139)),4,30),DATE(YEAR(IF(Q139="",B139,Q139)),MONTH(IF(Q139="",B139,Q139))+1,7)))</f>
        <v/>
      </c>
      <c r="U139" s="10" t="n"/>
      <c r="V139" s="11" t="n"/>
      <c r="W139" s="16">
        <f>IF(OR(B139="",N139=0),0,IF(U139="",IF(Settings!$B$4&gt;T139,((YEAR(Settings!$B$4)-YEAR(IF(Q139="",B139,Q139)))*12+MONTH(Settings!$B$4)-MONTH(IF(Q139="",B139,Q139))+1),0),IF(U139&gt;T139,((YEAR(U139)-YEAR(IF(Q139="",B139,Q139)))*12+MONTH(U139)-MONTH(IF(Q139="",B139,Q139))+1),0)))</f>
        <v/>
      </c>
      <c r="X139" s="15">
        <f>ROUND(N139*Settings!$B$9*W139,0)</f>
        <v/>
      </c>
      <c r="Y139" s="15">
        <f>S139+X139</f>
        <v/>
      </c>
      <c r="Z139" s="18">
        <f>IF(B139="","",DATE(YEAR(IF(Q139="",B139,Q139)),MONTH(IF(Q139="",B139,Q139)),1))</f>
        <v/>
      </c>
      <c r="AA139" s="9">
        <f>IF(B139="","","Q"&amp;(INT(MOD(MONTH(IF(Q139="",B139,Q139))-4,12)/3)+1))</f>
        <v/>
      </c>
      <c r="AB139" s="9">
        <f>IF(H139="","",IFERROR(INDEX(Rates!$M$5:$M$26,MATCH(H139,Rates!$A$5:$A$26,0)),""))</f>
        <v/>
      </c>
    </row>
    <row r="140">
      <c r="A140" s="9">
        <f>IF(B140="","",ROW()-4)</f>
        <v/>
      </c>
      <c r="B140" s="10" t="n"/>
      <c r="C140" s="11" t="n"/>
      <c r="D140" s="11" t="n"/>
      <c r="E140" s="9">
        <f>IF(B140="","",IF(D140="","No PAN",IF(AND(LEN(D140)=10,ISERROR(VALUE(LEFT(D140,1))),ISERROR(VALUE(MID(D140,5,1))),ISNUMBER(VALUE(MID(D140,6,4))),ISERROR(VALUE(RIGHT(D140,1)))),"Format OK","Check PAN")))</f>
        <v/>
      </c>
      <c r="F140" s="11" t="n"/>
      <c r="G140" s="9">
        <f>IF(B140="","",IF(F140&lt;&gt;"",F140,IF(E140&lt;&gt;"Format OK","Others",IF(OR(MID(D140,4,1)="P",MID(D140,4,1)="H"),"Individual/HUF",IF(MID(D140,4,1)="C","Company","Others")))))</f>
        <v/>
      </c>
      <c r="H140" s="11" t="n"/>
      <c r="I140" s="9">
        <f>IF(H140="","",IFERROR(INDEX(IF(G140="Individual/HUF",Rates!$C$5:$C$26,IF(G140="Company",Rates!$D$5:$D$26,Rates!$E$5:$E$26)),MATCH(H140,Rates!$A$5:$A$26,0)),"?"))</f>
        <v/>
      </c>
      <c r="J140" s="12" t="n"/>
      <c r="K140" s="13">
        <f>IF(H140="","",IFERROR(INDEX(IF(G140="Individual/HUF",Rates!$I$5:$I$26,IF(G140="Company",Rates!$J$5:$J$26,Rates!$K$5:$K$26)),MATCH(H140,Rates!$A$5:$A$26,0)),""))</f>
        <v/>
      </c>
      <c r="L140" s="14" t="n"/>
      <c r="M140" s="13">
        <f>IF(H140="","",IF(L140&lt;&gt;"",IF(E140="Format OK",L140,MAX(L140,INDEX(Rates!$L$5:$L$26,MATCH(H140,Rates!$A$5:$A$26,0)))),IF(K140="","rate?",IF(E140="Format OK",K140,MAX(K140,INDEX(Rates!$L$5:$L$26,MATCH(H140,Rates!$A$5:$A$26,0)))))))</f>
        <v/>
      </c>
      <c r="N140" s="15">
        <f>IF(OR(H140="",NOT(ISNUMBER(M140))),0,IF(AND(LEFT(P140,5)="Below",L140=""),0,ROUND(J140*M140,0)))</f>
        <v/>
      </c>
      <c r="O140" s="15">
        <f>IF(H140="","",SUMIFS($J$5:$J$504,$C$5:$C$504,C140,$H$5:$H$504,H140,$B$5:$B$504,"&lt;="&amp;B140,$B$5:$B$504,"&gt;="&amp;Settings!$B$5))</f>
        <v/>
      </c>
      <c r="P140" s="9">
        <f>IF(H140="","",IFERROR(IF(AND(INDEX(Rates!$F$5:$F$26,MATCH(H140,Rates!$A$5:$A$26,0))=0,INDEX(Rates!$G$5:$G$26,MATCH(H140,Rates!$A$5:$A$26,0))=0),"Deduct (no threshold)",IF(OR(AND(INDEX(Rates!$F$5:$F$26,MATCH(H140,Rates!$A$5:$A$26,0))&gt;0,J140&gt;INDEX(Rates!$F$5:$F$26,MATCH(H140,Rates!$A$5:$A$26,0))),AND(INDEX(Rates!$G$5:$G$26,MATCH(H140,Rates!$A$5:$A$26,0))&gt;0,O140&gt;INDEX(Rates!$G$5:$G$26,MATCH(H140,Rates!$A$5:$A$26,0)))),"Deduct","Below threshold: check")),"?"))</f>
        <v/>
      </c>
      <c r="Q140" s="10" t="n"/>
      <c r="R140" s="16">
        <f>IF(OR(B140="",Q140=""),0,IF(Q140&gt;B140,((YEAR(Q140)-YEAR(B140))*12+MONTH(Q140)-MONTH(B140)+1),0))</f>
        <v/>
      </c>
      <c r="S140" s="15">
        <f>ROUND(N140*Settings!$B$8*R140,0)</f>
        <v/>
      </c>
      <c r="T140" s="17">
        <f>IF(B140="","",IF(MONTH(IF(Q140="",B140,Q140))=3,DATE(YEAR(IF(Q140="",B140,Q140)),4,30),DATE(YEAR(IF(Q140="",B140,Q140)),MONTH(IF(Q140="",B140,Q140))+1,7)))</f>
        <v/>
      </c>
      <c r="U140" s="10" t="n"/>
      <c r="V140" s="11" t="n"/>
      <c r="W140" s="16">
        <f>IF(OR(B140="",N140=0),0,IF(U140="",IF(Settings!$B$4&gt;T140,((YEAR(Settings!$B$4)-YEAR(IF(Q140="",B140,Q140)))*12+MONTH(Settings!$B$4)-MONTH(IF(Q140="",B140,Q140))+1),0),IF(U140&gt;T140,((YEAR(U140)-YEAR(IF(Q140="",B140,Q140)))*12+MONTH(U140)-MONTH(IF(Q140="",B140,Q140))+1),0)))</f>
        <v/>
      </c>
      <c r="X140" s="15">
        <f>ROUND(N140*Settings!$B$9*W140,0)</f>
        <v/>
      </c>
      <c r="Y140" s="15">
        <f>S140+X140</f>
        <v/>
      </c>
      <c r="Z140" s="18">
        <f>IF(B140="","",DATE(YEAR(IF(Q140="",B140,Q140)),MONTH(IF(Q140="",B140,Q140)),1))</f>
        <v/>
      </c>
      <c r="AA140" s="9">
        <f>IF(B140="","","Q"&amp;(INT(MOD(MONTH(IF(Q140="",B140,Q140))-4,12)/3)+1))</f>
        <v/>
      </c>
      <c r="AB140" s="9">
        <f>IF(H140="","",IFERROR(INDEX(Rates!$M$5:$M$26,MATCH(H140,Rates!$A$5:$A$26,0)),""))</f>
        <v/>
      </c>
    </row>
    <row r="141">
      <c r="A141" s="9">
        <f>IF(B141="","",ROW()-4)</f>
        <v/>
      </c>
      <c r="B141" s="10" t="n"/>
      <c r="C141" s="11" t="n"/>
      <c r="D141" s="11" t="n"/>
      <c r="E141" s="9">
        <f>IF(B141="","",IF(D141="","No PAN",IF(AND(LEN(D141)=10,ISERROR(VALUE(LEFT(D141,1))),ISERROR(VALUE(MID(D141,5,1))),ISNUMBER(VALUE(MID(D141,6,4))),ISERROR(VALUE(RIGHT(D141,1)))),"Format OK","Check PAN")))</f>
        <v/>
      </c>
      <c r="F141" s="11" t="n"/>
      <c r="G141" s="9">
        <f>IF(B141="","",IF(F141&lt;&gt;"",F141,IF(E141&lt;&gt;"Format OK","Others",IF(OR(MID(D141,4,1)="P",MID(D141,4,1)="H"),"Individual/HUF",IF(MID(D141,4,1)="C","Company","Others")))))</f>
        <v/>
      </c>
      <c r="H141" s="11" t="n"/>
      <c r="I141" s="9">
        <f>IF(H141="","",IFERROR(INDEX(IF(G141="Individual/HUF",Rates!$C$5:$C$26,IF(G141="Company",Rates!$D$5:$D$26,Rates!$E$5:$E$26)),MATCH(H141,Rates!$A$5:$A$26,0)),"?"))</f>
        <v/>
      </c>
      <c r="J141" s="12" t="n"/>
      <c r="K141" s="13">
        <f>IF(H141="","",IFERROR(INDEX(IF(G141="Individual/HUF",Rates!$I$5:$I$26,IF(G141="Company",Rates!$J$5:$J$26,Rates!$K$5:$K$26)),MATCH(H141,Rates!$A$5:$A$26,0)),""))</f>
        <v/>
      </c>
      <c r="L141" s="14" t="n"/>
      <c r="M141" s="13">
        <f>IF(H141="","",IF(L141&lt;&gt;"",IF(E141="Format OK",L141,MAX(L141,INDEX(Rates!$L$5:$L$26,MATCH(H141,Rates!$A$5:$A$26,0)))),IF(K141="","rate?",IF(E141="Format OK",K141,MAX(K141,INDEX(Rates!$L$5:$L$26,MATCH(H141,Rates!$A$5:$A$26,0)))))))</f>
        <v/>
      </c>
      <c r="N141" s="15">
        <f>IF(OR(H141="",NOT(ISNUMBER(M141))),0,IF(AND(LEFT(P141,5)="Below",L141=""),0,ROUND(J141*M141,0)))</f>
        <v/>
      </c>
      <c r="O141" s="15">
        <f>IF(H141="","",SUMIFS($J$5:$J$504,$C$5:$C$504,C141,$H$5:$H$504,H141,$B$5:$B$504,"&lt;="&amp;B141,$B$5:$B$504,"&gt;="&amp;Settings!$B$5))</f>
        <v/>
      </c>
      <c r="P141" s="9">
        <f>IF(H141="","",IFERROR(IF(AND(INDEX(Rates!$F$5:$F$26,MATCH(H141,Rates!$A$5:$A$26,0))=0,INDEX(Rates!$G$5:$G$26,MATCH(H141,Rates!$A$5:$A$26,0))=0),"Deduct (no threshold)",IF(OR(AND(INDEX(Rates!$F$5:$F$26,MATCH(H141,Rates!$A$5:$A$26,0))&gt;0,J141&gt;INDEX(Rates!$F$5:$F$26,MATCH(H141,Rates!$A$5:$A$26,0))),AND(INDEX(Rates!$G$5:$G$26,MATCH(H141,Rates!$A$5:$A$26,0))&gt;0,O141&gt;INDEX(Rates!$G$5:$G$26,MATCH(H141,Rates!$A$5:$A$26,0)))),"Deduct","Below threshold: check")),"?"))</f>
        <v/>
      </c>
      <c r="Q141" s="10" t="n"/>
      <c r="R141" s="16">
        <f>IF(OR(B141="",Q141=""),0,IF(Q141&gt;B141,((YEAR(Q141)-YEAR(B141))*12+MONTH(Q141)-MONTH(B141)+1),0))</f>
        <v/>
      </c>
      <c r="S141" s="15">
        <f>ROUND(N141*Settings!$B$8*R141,0)</f>
        <v/>
      </c>
      <c r="T141" s="17">
        <f>IF(B141="","",IF(MONTH(IF(Q141="",B141,Q141))=3,DATE(YEAR(IF(Q141="",B141,Q141)),4,30),DATE(YEAR(IF(Q141="",B141,Q141)),MONTH(IF(Q141="",B141,Q141))+1,7)))</f>
        <v/>
      </c>
      <c r="U141" s="10" t="n"/>
      <c r="V141" s="11" t="n"/>
      <c r="W141" s="16">
        <f>IF(OR(B141="",N141=0),0,IF(U141="",IF(Settings!$B$4&gt;T141,((YEAR(Settings!$B$4)-YEAR(IF(Q141="",B141,Q141)))*12+MONTH(Settings!$B$4)-MONTH(IF(Q141="",B141,Q141))+1),0),IF(U141&gt;T141,((YEAR(U141)-YEAR(IF(Q141="",B141,Q141)))*12+MONTH(U141)-MONTH(IF(Q141="",B141,Q141))+1),0)))</f>
        <v/>
      </c>
      <c r="X141" s="15">
        <f>ROUND(N141*Settings!$B$9*W141,0)</f>
        <v/>
      </c>
      <c r="Y141" s="15">
        <f>S141+X141</f>
        <v/>
      </c>
      <c r="Z141" s="18">
        <f>IF(B141="","",DATE(YEAR(IF(Q141="",B141,Q141)),MONTH(IF(Q141="",B141,Q141)),1))</f>
        <v/>
      </c>
      <c r="AA141" s="9">
        <f>IF(B141="","","Q"&amp;(INT(MOD(MONTH(IF(Q141="",B141,Q141))-4,12)/3)+1))</f>
        <v/>
      </c>
      <c r="AB141" s="9">
        <f>IF(H141="","",IFERROR(INDEX(Rates!$M$5:$M$26,MATCH(H141,Rates!$A$5:$A$26,0)),""))</f>
        <v/>
      </c>
    </row>
    <row r="142">
      <c r="A142" s="9">
        <f>IF(B142="","",ROW()-4)</f>
        <v/>
      </c>
      <c r="B142" s="10" t="n"/>
      <c r="C142" s="11" t="n"/>
      <c r="D142" s="11" t="n"/>
      <c r="E142" s="9">
        <f>IF(B142="","",IF(D142="","No PAN",IF(AND(LEN(D142)=10,ISERROR(VALUE(LEFT(D142,1))),ISERROR(VALUE(MID(D142,5,1))),ISNUMBER(VALUE(MID(D142,6,4))),ISERROR(VALUE(RIGHT(D142,1)))),"Format OK","Check PAN")))</f>
        <v/>
      </c>
      <c r="F142" s="11" t="n"/>
      <c r="G142" s="9">
        <f>IF(B142="","",IF(F142&lt;&gt;"",F142,IF(E142&lt;&gt;"Format OK","Others",IF(OR(MID(D142,4,1)="P",MID(D142,4,1)="H"),"Individual/HUF",IF(MID(D142,4,1)="C","Company","Others")))))</f>
        <v/>
      </c>
      <c r="H142" s="11" t="n"/>
      <c r="I142" s="9">
        <f>IF(H142="","",IFERROR(INDEX(IF(G142="Individual/HUF",Rates!$C$5:$C$26,IF(G142="Company",Rates!$D$5:$D$26,Rates!$E$5:$E$26)),MATCH(H142,Rates!$A$5:$A$26,0)),"?"))</f>
        <v/>
      </c>
      <c r="J142" s="12" t="n"/>
      <c r="K142" s="13">
        <f>IF(H142="","",IFERROR(INDEX(IF(G142="Individual/HUF",Rates!$I$5:$I$26,IF(G142="Company",Rates!$J$5:$J$26,Rates!$K$5:$K$26)),MATCH(H142,Rates!$A$5:$A$26,0)),""))</f>
        <v/>
      </c>
      <c r="L142" s="14" t="n"/>
      <c r="M142" s="13">
        <f>IF(H142="","",IF(L142&lt;&gt;"",IF(E142="Format OK",L142,MAX(L142,INDEX(Rates!$L$5:$L$26,MATCH(H142,Rates!$A$5:$A$26,0)))),IF(K142="","rate?",IF(E142="Format OK",K142,MAX(K142,INDEX(Rates!$L$5:$L$26,MATCH(H142,Rates!$A$5:$A$26,0)))))))</f>
        <v/>
      </c>
      <c r="N142" s="15">
        <f>IF(OR(H142="",NOT(ISNUMBER(M142))),0,IF(AND(LEFT(P142,5)="Below",L142=""),0,ROUND(J142*M142,0)))</f>
        <v/>
      </c>
      <c r="O142" s="15">
        <f>IF(H142="","",SUMIFS($J$5:$J$504,$C$5:$C$504,C142,$H$5:$H$504,H142,$B$5:$B$504,"&lt;="&amp;B142,$B$5:$B$504,"&gt;="&amp;Settings!$B$5))</f>
        <v/>
      </c>
      <c r="P142" s="9">
        <f>IF(H142="","",IFERROR(IF(AND(INDEX(Rates!$F$5:$F$26,MATCH(H142,Rates!$A$5:$A$26,0))=0,INDEX(Rates!$G$5:$G$26,MATCH(H142,Rates!$A$5:$A$26,0))=0),"Deduct (no threshold)",IF(OR(AND(INDEX(Rates!$F$5:$F$26,MATCH(H142,Rates!$A$5:$A$26,0))&gt;0,J142&gt;INDEX(Rates!$F$5:$F$26,MATCH(H142,Rates!$A$5:$A$26,0))),AND(INDEX(Rates!$G$5:$G$26,MATCH(H142,Rates!$A$5:$A$26,0))&gt;0,O142&gt;INDEX(Rates!$G$5:$G$26,MATCH(H142,Rates!$A$5:$A$26,0)))),"Deduct","Below threshold: check")),"?"))</f>
        <v/>
      </c>
      <c r="Q142" s="10" t="n"/>
      <c r="R142" s="16">
        <f>IF(OR(B142="",Q142=""),0,IF(Q142&gt;B142,((YEAR(Q142)-YEAR(B142))*12+MONTH(Q142)-MONTH(B142)+1),0))</f>
        <v/>
      </c>
      <c r="S142" s="15">
        <f>ROUND(N142*Settings!$B$8*R142,0)</f>
        <v/>
      </c>
      <c r="T142" s="17">
        <f>IF(B142="","",IF(MONTH(IF(Q142="",B142,Q142))=3,DATE(YEAR(IF(Q142="",B142,Q142)),4,30),DATE(YEAR(IF(Q142="",B142,Q142)),MONTH(IF(Q142="",B142,Q142))+1,7)))</f>
        <v/>
      </c>
      <c r="U142" s="10" t="n"/>
      <c r="V142" s="11" t="n"/>
      <c r="W142" s="16">
        <f>IF(OR(B142="",N142=0),0,IF(U142="",IF(Settings!$B$4&gt;T142,((YEAR(Settings!$B$4)-YEAR(IF(Q142="",B142,Q142)))*12+MONTH(Settings!$B$4)-MONTH(IF(Q142="",B142,Q142))+1),0),IF(U142&gt;T142,((YEAR(U142)-YEAR(IF(Q142="",B142,Q142)))*12+MONTH(U142)-MONTH(IF(Q142="",B142,Q142))+1),0)))</f>
        <v/>
      </c>
      <c r="X142" s="15">
        <f>ROUND(N142*Settings!$B$9*W142,0)</f>
        <v/>
      </c>
      <c r="Y142" s="15">
        <f>S142+X142</f>
        <v/>
      </c>
      <c r="Z142" s="18">
        <f>IF(B142="","",DATE(YEAR(IF(Q142="",B142,Q142)),MONTH(IF(Q142="",B142,Q142)),1))</f>
        <v/>
      </c>
      <c r="AA142" s="9">
        <f>IF(B142="","","Q"&amp;(INT(MOD(MONTH(IF(Q142="",B142,Q142))-4,12)/3)+1))</f>
        <v/>
      </c>
      <c r="AB142" s="9">
        <f>IF(H142="","",IFERROR(INDEX(Rates!$M$5:$M$26,MATCH(H142,Rates!$A$5:$A$26,0)),""))</f>
        <v/>
      </c>
    </row>
    <row r="143">
      <c r="A143" s="9">
        <f>IF(B143="","",ROW()-4)</f>
        <v/>
      </c>
      <c r="B143" s="10" t="n"/>
      <c r="C143" s="11" t="n"/>
      <c r="D143" s="11" t="n"/>
      <c r="E143" s="9">
        <f>IF(B143="","",IF(D143="","No PAN",IF(AND(LEN(D143)=10,ISERROR(VALUE(LEFT(D143,1))),ISERROR(VALUE(MID(D143,5,1))),ISNUMBER(VALUE(MID(D143,6,4))),ISERROR(VALUE(RIGHT(D143,1)))),"Format OK","Check PAN")))</f>
        <v/>
      </c>
      <c r="F143" s="11" t="n"/>
      <c r="G143" s="9">
        <f>IF(B143="","",IF(F143&lt;&gt;"",F143,IF(E143&lt;&gt;"Format OK","Others",IF(OR(MID(D143,4,1)="P",MID(D143,4,1)="H"),"Individual/HUF",IF(MID(D143,4,1)="C","Company","Others")))))</f>
        <v/>
      </c>
      <c r="H143" s="11" t="n"/>
      <c r="I143" s="9">
        <f>IF(H143="","",IFERROR(INDEX(IF(G143="Individual/HUF",Rates!$C$5:$C$26,IF(G143="Company",Rates!$D$5:$D$26,Rates!$E$5:$E$26)),MATCH(H143,Rates!$A$5:$A$26,0)),"?"))</f>
        <v/>
      </c>
      <c r="J143" s="12" t="n"/>
      <c r="K143" s="13">
        <f>IF(H143="","",IFERROR(INDEX(IF(G143="Individual/HUF",Rates!$I$5:$I$26,IF(G143="Company",Rates!$J$5:$J$26,Rates!$K$5:$K$26)),MATCH(H143,Rates!$A$5:$A$26,0)),""))</f>
        <v/>
      </c>
      <c r="L143" s="14" t="n"/>
      <c r="M143" s="13">
        <f>IF(H143="","",IF(L143&lt;&gt;"",IF(E143="Format OK",L143,MAX(L143,INDEX(Rates!$L$5:$L$26,MATCH(H143,Rates!$A$5:$A$26,0)))),IF(K143="","rate?",IF(E143="Format OK",K143,MAX(K143,INDEX(Rates!$L$5:$L$26,MATCH(H143,Rates!$A$5:$A$26,0)))))))</f>
        <v/>
      </c>
      <c r="N143" s="15">
        <f>IF(OR(H143="",NOT(ISNUMBER(M143))),0,IF(AND(LEFT(P143,5)="Below",L143=""),0,ROUND(J143*M143,0)))</f>
        <v/>
      </c>
      <c r="O143" s="15">
        <f>IF(H143="","",SUMIFS($J$5:$J$504,$C$5:$C$504,C143,$H$5:$H$504,H143,$B$5:$B$504,"&lt;="&amp;B143,$B$5:$B$504,"&gt;="&amp;Settings!$B$5))</f>
        <v/>
      </c>
      <c r="P143" s="9">
        <f>IF(H143="","",IFERROR(IF(AND(INDEX(Rates!$F$5:$F$26,MATCH(H143,Rates!$A$5:$A$26,0))=0,INDEX(Rates!$G$5:$G$26,MATCH(H143,Rates!$A$5:$A$26,0))=0),"Deduct (no threshold)",IF(OR(AND(INDEX(Rates!$F$5:$F$26,MATCH(H143,Rates!$A$5:$A$26,0))&gt;0,J143&gt;INDEX(Rates!$F$5:$F$26,MATCH(H143,Rates!$A$5:$A$26,0))),AND(INDEX(Rates!$G$5:$G$26,MATCH(H143,Rates!$A$5:$A$26,0))&gt;0,O143&gt;INDEX(Rates!$G$5:$G$26,MATCH(H143,Rates!$A$5:$A$26,0)))),"Deduct","Below threshold: check")),"?"))</f>
        <v/>
      </c>
      <c r="Q143" s="10" t="n"/>
      <c r="R143" s="16">
        <f>IF(OR(B143="",Q143=""),0,IF(Q143&gt;B143,((YEAR(Q143)-YEAR(B143))*12+MONTH(Q143)-MONTH(B143)+1),0))</f>
        <v/>
      </c>
      <c r="S143" s="15">
        <f>ROUND(N143*Settings!$B$8*R143,0)</f>
        <v/>
      </c>
      <c r="T143" s="17">
        <f>IF(B143="","",IF(MONTH(IF(Q143="",B143,Q143))=3,DATE(YEAR(IF(Q143="",B143,Q143)),4,30),DATE(YEAR(IF(Q143="",B143,Q143)),MONTH(IF(Q143="",B143,Q143))+1,7)))</f>
        <v/>
      </c>
      <c r="U143" s="10" t="n"/>
      <c r="V143" s="11" t="n"/>
      <c r="W143" s="16">
        <f>IF(OR(B143="",N143=0),0,IF(U143="",IF(Settings!$B$4&gt;T143,((YEAR(Settings!$B$4)-YEAR(IF(Q143="",B143,Q143)))*12+MONTH(Settings!$B$4)-MONTH(IF(Q143="",B143,Q143))+1),0),IF(U143&gt;T143,((YEAR(U143)-YEAR(IF(Q143="",B143,Q143)))*12+MONTH(U143)-MONTH(IF(Q143="",B143,Q143))+1),0)))</f>
        <v/>
      </c>
      <c r="X143" s="15">
        <f>ROUND(N143*Settings!$B$9*W143,0)</f>
        <v/>
      </c>
      <c r="Y143" s="15">
        <f>S143+X143</f>
        <v/>
      </c>
      <c r="Z143" s="18">
        <f>IF(B143="","",DATE(YEAR(IF(Q143="",B143,Q143)),MONTH(IF(Q143="",B143,Q143)),1))</f>
        <v/>
      </c>
      <c r="AA143" s="9">
        <f>IF(B143="","","Q"&amp;(INT(MOD(MONTH(IF(Q143="",B143,Q143))-4,12)/3)+1))</f>
        <v/>
      </c>
      <c r="AB143" s="9">
        <f>IF(H143="","",IFERROR(INDEX(Rates!$M$5:$M$26,MATCH(H143,Rates!$A$5:$A$26,0)),""))</f>
        <v/>
      </c>
    </row>
    <row r="144">
      <c r="A144" s="9">
        <f>IF(B144="","",ROW()-4)</f>
        <v/>
      </c>
      <c r="B144" s="10" t="n"/>
      <c r="C144" s="11" t="n"/>
      <c r="D144" s="11" t="n"/>
      <c r="E144" s="9">
        <f>IF(B144="","",IF(D144="","No PAN",IF(AND(LEN(D144)=10,ISERROR(VALUE(LEFT(D144,1))),ISERROR(VALUE(MID(D144,5,1))),ISNUMBER(VALUE(MID(D144,6,4))),ISERROR(VALUE(RIGHT(D144,1)))),"Format OK","Check PAN")))</f>
        <v/>
      </c>
      <c r="F144" s="11" t="n"/>
      <c r="G144" s="9">
        <f>IF(B144="","",IF(F144&lt;&gt;"",F144,IF(E144&lt;&gt;"Format OK","Others",IF(OR(MID(D144,4,1)="P",MID(D144,4,1)="H"),"Individual/HUF",IF(MID(D144,4,1)="C","Company","Others")))))</f>
        <v/>
      </c>
      <c r="H144" s="11" t="n"/>
      <c r="I144" s="9">
        <f>IF(H144="","",IFERROR(INDEX(IF(G144="Individual/HUF",Rates!$C$5:$C$26,IF(G144="Company",Rates!$D$5:$D$26,Rates!$E$5:$E$26)),MATCH(H144,Rates!$A$5:$A$26,0)),"?"))</f>
        <v/>
      </c>
      <c r="J144" s="12" t="n"/>
      <c r="K144" s="13">
        <f>IF(H144="","",IFERROR(INDEX(IF(G144="Individual/HUF",Rates!$I$5:$I$26,IF(G144="Company",Rates!$J$5:$J$26,Rates!$K$5:$K$26)),MATCH(H144,Rates!$A$5:$A$26,0)),""))</f>
        <v/>
      </c>
      <c r="L144" s="14" t="n"/>
      <c r="M144" s="13">
        <f>IF(H144="","",IF(L144&lt;&gt;"",IF(E144="Format OK",L144,MAX(L144,INDEX(Rates!$L$5:$L$26,MATCH(H144,Rates!$A$5:$A$26,0)))),IF(K144="","rate?",IF(E144="Format OK",K144,MAX(K144,INDEX(Rates!$L$5:$L$26,MATCH(H144,Rates!$A$5:$A$26,0)))))))</f>
        <v/>
      </c>
      <c r="N144" s="15">
        <f>IF(OR(H144="",NOT(ISNUMBER(M144))),0,IF(AND(LEFT(P144,5)="Below",L144=""),0,ROUND(J144*M144,0)))</f>
        <v/>
      </c>
      <c r="O144" s="15">
        <f>IF(H144="","",SUMIFS($J$5:$J$504,$C$5:$C$504,C144,$H$5:$H$504,H144,$B$5:$B$504,"&lt;="&amp;B144,$B$5:$B$504,"&gt;="&amp;Settings!$B$5))</f>
        <v/>
      </c>
      <c r="P144" s="9">
        <f>IF(H144="","",IFERROR(IF(AND(INDEX(Rates!$F$5:$F$26,MATCH(H144,Rates!$A$5:$A$26,0))=0,INDEX(Rates!$G$5:$G$26,MATCH(H144,Rates!$A$5:$A$26,0))=0),"Deduct (no threshold)",IF(OR(AND(INDEX(Rates!$F$5:$F$26,MATCH(H144,Rates!$A$5:$A$26,0))&gt;0,J144&gt;INDEX(Rates!$F$5:$F$26,MATCH(H144,Rates!$A$5:$A$26,0))),AND(INDEX(Rates!$G$5:$G$26,MATCH(H144,Rates!$A$5:$A$26,0))&gt;0,O144&gt;INDEX(Rates!$G$5:$G$26,MATCH(H144,Rates!$A$5:$A$26,0)))),"Deduct","Below threshold: check")),"?"))</f>
        <v/>
      </c>
      <c r="Q144" s="10" t="n"/>
      <c r="R144" s="16">
        <f>IF(OR(B144="",Q144=""),0,IF(Q144&gt;B144,((YEAR(Q144)-YEAR(B144))*12+MONTH(Q144)-MONTH(B144)+1),0))</f>
        <v/>
      </c>
      <c r="S144" s="15">
        <f>ROUND(N144*Settings!$B$8*R144,0)</f>
        <v/>
      </c>
      <c r="T144" s="17">
        <f>IF(B144="","",IF(MONTH(IF(Q144="",B144,Q144))=3,DATE(YEAR(IF(Q144="",B144,Q144)),4,30),DATE(YEAR(IF(Q144="",B144,Q144)),MONTH(IF(Q144="",B144,Q144))+1,7)))</f>
        <v/>
      </c>
      <c r="U144" s="10" t="n"/>
      <c r="V144" s="11" t="n"/>
      <c r="W144" s="16">
        <f>IF(OR(B144="",N144=0),0,IF(U144="",IF(Settings!$B$4&gt;T144,((YEAR(Settings!$B$4)-YEAR(IF(Q144="",B144,Q144)))*12+MONTH(Settings!$B$4)-MONTH(IF(Q144="",B144,Q144))+1),0),IF(U144&gt;T144,((YEAR(U144)-YEAR(IF(Q144="",B144,Q144)))*12+MONTH(U144)-MONTH(IF(Q144="",B144,Q144))+1),0)))</f>
        <v/>
      </c>
      <c r="X144" s="15">
        <f>ROUND(N144*Settings!$B$9*W144,0)</f>
        <v/>
      </c>
      <c r="Y144" s="15">
        <f>S144+X144</f>
        <v/>
      </c>
      <c r="Z144" s="18">
        <f>IF(B144="","",DATE(YEAR(IF(Q144="",B144,Q144)),MONTH(IF(Q144="",B144,Q144)),1))</f>
        <v/>
      </c>
      <c r="AA144" s="9">
        <f>IF(B144="","","Q"&amp;(INT(MOD(MONTH(IF(Q144="",B144,Q144))-4,12)/3)+1))</f>
        <v/>
      </c>
      <c r="AB144" s="9">
        <f>IF(H144="","",IFERROR(INDEX(Rates!$M$5:$M$26,MATCH(H144,Rates!$A$5:$A$26,0)),""))</f>
        <v/>
      </c>
    </row>
    <row r="145">
      <c r="A145" s="9">
        <f>IF(B145="","",ROW()-4)</f>
        <v/>
      </c>
      <c r="B145" s="10" t="n"/>
      <c r="C145" s="11" t="n"/>
      <c r="D145" s="11" t="n"/>
      <c r="E145" s="9">
        <f>IF(B145="","",IF(D145="","No PAN",IF(AND(LEN(D145)=10,ISERROR(VALUE(LEFT(D145,1))),ISERROR(VALUE(MID(D145,5,1))),ISNUMBER(VALUE(MID(D145,6,4))),ISERROR(VALUE(RIGHT(D145,1)))),"Format OK","Check PAN")))</f>
        <v/>
      </c>
      <c r="F145" s="11" t="n"/>
      <c r="G145" s="9">
        <f>IF(B145="","",IF(F145&lt;&gt;"",F145,IF(E145&lt;&gt;"Format OK","Others",IF(OR(MID(D145,4,1)="P",MID(D145,4,1)="H"),"Individual/HUF",IF(MID(D145,4,1)="C","Company","Others")))))</f>
        <v/>
      </c>
      <c r="H145" s="11" t="n"/>
      <c r="I145" s="9">
        <f>IF(H145="","",IFERROR(INDEX(IF(G145="Individual/HUF",Rates!$C$5:$C$26,IF(G145="Company",Rates!$D$5:$D$26,Rates!$E$5:$E$26)),MATCH(H145,Rates!$A$5:$A$26,0)),"?"))</f>
        <v/>
      </c>
      <c r="J145" s="12" t="n"/>
      <c r="K145" s="13">
        <f>IF(H145="","",IFERROR(INDEX(IF(G145="Individual/HUF",Rates!$I$5:$I$26,IF(G145="Company",Rates!$J$5:$J$26,Rates!$K$5:$K$26)),MATCH(H145,Rates!$A$5:$A$26,0)),""))</f>
        <v/>
      </c>
      <c r="L145" s="14" t="n"/>
      <c r="M145" s="13">
        <f>IF(H145="","",IF(L145&lt;&gt;"",IF(E145="Format OK",L145,MAX(L145,INDEX(Rates!$L$5:$L$26,MATCH(H145,Rates!$A$5:$A$26,0)))),IF(K145="","rate?",IF(E145="Format OK",K145,MAX(K145,INDEX(Rates!$L$5:$L$26,MATCH(H145,Rates!$A$5:$A$26,0)))))))</f>
        <v/>
      </c>
      <c r="N145" s="15">
        <f>IF(OR(H145="",NOT(ISNUMBER(M145))),0,IF(AND(LEFT(P145,5)="Below",L145=""),0,ROUND(J145*M145,0)))</f>
        <v/>
      </c>
      <c r="O145" s="15">
        <f>IF(H145="","",SUMIFS($J$5:$J$504,$C$5:$C$504,C145,$H$5:$H$504,H145,$B$5:$B$504,"&lt;="&amp;B145,$B$5:$B$504,"&gt;="&amp;Settings!$B$5))</f>
        <v/>
      </c>
      <c r="P145" s="9">
        <f>IF(H145="","",IFERROR(IF(AND(INDEX(Rates!$F$5:$F$26,MATCH(H145,Rates!$A$5:$A$26,0))=0,INDEX(Rates!$G$5:$G$26,MATCH(H145,Rates!$A$5:$A$26,0))=0),"Deduct (no threshold)",IF(OR(AND(INDEX(Rates!$F$5:$F$26,MATCH(H145,Rates!$A$5:$A$26,0))&gt;0,J145&gt;INDEX(Rates!$F$5:$F$26,MATCH(H145,Rates!$A$5:$A$26,0))),AND(INDEX(Rates!$G$5:$G$26,MATCH(H145,Rates!$A$5:$A$26,0))&gt;0,O145&gt;INDEX(Rates!$G$5:$G$26,MATCH(H145,Rates!$A$5:$A$26,0)))),"Deduct","Below threshold: check")),"?"))</f>
        <v/>
      </c>
      <c r="Q145" s="10" t="n"/>
      <c r="R145" s="16">
        <f>IF(OR(B145="",Q145=""),0,IF(Q145&gt;B145,((YEAR(Q145)-YEAR(B145))*12+MONTH(Q145)-MONTH(B145)+1),0))</f>
        <v/>
      </c>
      <c r="S145" s="15">
        <f>ROUND(N145*Settings!$B$8*R145,0)</f>
        <v/>
      </c>
      <c r="T145" s="17">
        <f>IF(B145="","",IF(MONTH(IF(Q145="",B145,Q145))=3,DATE(YEAR(IF(Q145="",B145,Q145)),4,30),DATE(YEAR(IF(Q145="",B145,Q145)),MONTH(IF(Q145="",B145,Q145))+1,7)))</f>
        <v/>
      </c>
      <c r="U145" s="10" t="n"/>
      <c r="V145" s="11" t="n"/>
      <c r="W145" s="16">
        <f>IF(OR(B145="",N145=0),0,IF(U145="",IF(Settings!$B$4&gt;T145,((YEAR(Settings!$B$4)-YEAR(IF(Q145="",B145,Q145)))*12+MONTH(Settings!$B$4)-MONTH(IF(Q145="",B145,Q145))+1),0),IF(U145&gt;T145,((YEAR(U145)-YEAR(IF(Q145="",B145,Q145)))*12+MONTH(U145)-MONTH(IF(Q145="",B145,Q145))+1),0)))</f>
        <v/>
      </c>
      <c r="X145" s="15">
        <f>ROUND(N145*Settings!$B$9*W145,0)</f>
        <v/>
      </c>
      <c r="Y145" s="15">
        <f>S145+X145</f>
        <v/>
      </c>
      <c r="Z145" s="18">
        <f>IF(B145="","",DATE(YEAR(IF(Q145="",B145,Q145)),MONTH(IF(Q145="",B145,Q145)),1))</f>
        <v/>
      </c>
      <c r="AA145" s="9">
        <f>IF(B145="","","Q"&amp;(INT(MOD(MONTH(IF(Q145="",B145,Q145))-4,12)/3)+1))</f>
        <v/>
      </c>
      <c r="AB145" s="9">
        <f>IF(H145="","",IFERROR(INDEX(Rates!$M$5:$M$26,MATCH(H145,Rates!$A$5:$A$26,0)),""))</f>
        <v/>
      </c>
    </row>
    <row r="146">
      <c r="A146" s="9">
        <f>IF(B146="","",ROW()-4)</f>
        <v/>
      </c>
      <c r="B146" s="10" t="n"/>
      <c r="C146" s="11" t="n"/>
      <c r="D146" s="11" t="n"/>
      <c r="E146" s="9">
        <f>IF(B146="","",IF(D146="","No PAN",IF(AND(LEN(D146)=10,ISERROR(VALUE(LEFT(D146,1))),ISERROR(VALUE(MID(D146,5,1))),ISNUMBER(VALUE(MID(D146,6,4))),ISERROR(VALUE(RIGHT(D146,1)))),"Format OK","Check PAN")))</f>
        <v/>
      </c>
      <c r="F146" s="11" t="n"/>
      <c r="G146" s="9">
        <f>IF(B146="","",IF(F146&lt;&gt;"",F146,IF(E146&lt;&gt;"Format OK","Others",IF(OR(MID(D146,4,1)="P",MID(D146,4,1)="H"),"Individual/HUF",IF(MID(D146,4,1)="C","Company","Others")))))</f>
        <v/>
      </c>
      <c r="H146" s="11" t="n"/>
      <c r="I146" s="9">
        <f>IF(H146="","",IFERROR(INDEX(IF(G146="Individual/HUF",Rates!$C$5:$C$26,IF(G146="Company",Rates!$D$5:$D$26,Rates!$E$5:$E$26)),MATCH(H146,Rates!$A$5:$A$26,0)),"?"))</f>
        <v/>
      </c>
      <c r="J146" s="12" t="n"/>
      <c r="K146" s="13">
        <f>IF(H146="","",IFERROR(INDEX(IF(G146="Individual/HUF",Rates!$I$5:$I$26,IF(G146="Company",Rates!$J$5:$J$26,Rates!$K$5:$K$26)),MATCH(H146,Rates!$A$5:$A$26,0)),""))</f>
        <v/>
      </c>
      <c r="L146" s="14" t="n"/>
      <c r="M146" s="13">
        <f>IF(H146="","",IF(L146&lt;&gt;"",IF(E146="Format OK",L146,MAX(L146,INDEX(Rates!$L$5:$L$26,MATCH(H146,Rates!$A$5:$A$26,0)))),IF(K146="","rate?",IF(E146="Format OK",K146,MAX(K146,INDEX(Rates!$L$5:$L$26,MATCH(H146,Rates!$A$5:$A$26,0)))))))</f>
        <v/>
      </c>
      <c r="N146" s="15">
        <f>IF(OR(H146="",NOT(ISNUMBER(M146))),0,IF(AND(LEFT(P146,5)="Below",L146=""),0,ROUND(J146*M146,0)))</f>
        <v/>
      </c>
      <c r="O146" s="15">
        <f>IF(H146="","",SUMIFS($J$5:$J$504,$C$5:$C$504,C146,$H$5:$H$504,H146,$B$5:$B$504,"&lt;="&amp;B146,$B$5:$B$504,"&gt;="&amp;Settings!$B$5))</f>
        <v/>
      </c>
      <c r="P146" s="9">
        <f>IF(H146="","",IFERROR(IF(AND(INDEX(Rates!$F$5:$F$26,MATCH(H146,Rates!$A$5:$A$26,0))=0,INDEX(Rates!$G$5:$G$26,MATCH(H146,Rates!$A$5:$A$26,0))=0),"Deduct (no threshold)",IF(OR(AND(INDEX(Rates!$F$5:$F$26,MATCH(H146,Rates!$A$5:$A$26,0))&gt;0,J146&gt;INDEX(Rates!$F$5:$F$26,MATCH(H146,Rates!$A$5:$A$26,0))),AND(INDEX(Rates!$G$5:$G$26,MATCH(H146,Rates!$A$5:$A$26,0))&gt;0,O146&gt;INDEX(Rates!$G$5:$G$26,MATCH(H146,Rates!$A$5:$A$26,0)))),"Deduct","Below threshold: check")),"?"))</f>
        <v/>
      </c>
      <c r="Q146" s="10" t="n"/>
      <c r="R146" s="16">
        <f>IF(OR(B146="",Q146=""),0,IF(Q146&gt;B146,((YEAR(Q146)-YEAR(B146))*12+MONTH(Q146)-MONTH(B146)+1),0))</f>
        <v/>
      </c>
      <c r="S146" s="15">
        <f>ROUND(N146*Settings!$B$8*R146,0)</f>
        <v/>
      </c>
      <c r="T146" s="17">
        <f>IF(B146="","",IF(MONTH(IF(Q146="",B146,Q146))=3,DATE(YEAR(IF(Q146="",B146,Q146)),4,30),DATE(YEAR(IF(Q146="",B146,Q146)),MONTH(IF(Q146="",B146,Q146))+1,7)))</f>
        <v/>
      </c>
      <c r="U146" s="10" t="n"/>
      <c r="V146" s="11" t="n"/>
      <c r="W146" s="16">
        <f>IF(OR(B146="",N146=0),0,IF(U146="",IF(Settings!$B$4&gt;T146,((YEAR(Settings!$B$4)-YEAR(IF(Q146="",B146,Q146)))*12+MONTH(Settings!$B$4)-MONTH(IF(Q146="",B146,Q146))+1),0),IF(U146&gt;T146,((YEAR(U146)-YEAR(IF(Q146="",B146,Q146)))*12+MONTH(U146)-MONTH(IF(Q146="",B146,Q146))+1),0)))</f>
        <v/>
      </c>
      <c r="X146" s="15">
        <f>ROUND(N146*Settings!$B$9*W146,0)</f>
        <v/>
      </c>
      <c r="Y146" s="15">
        <f>S146+X146</f>
        <v/>
      </c>
      <c r="Z146" s="18">
        <f>IF(B146="","",DATE(YEAR(IF(Q146="",B146,Q146)),MONTH(IF(Q146="",B146,Q146)),1))</f>
        <v/>
      </c>
      <c r="AA146" s="9">
        <f>IF(B146="","","Q"&amp;(INT(MOD(MONTH(IF(Q146="",B146,Q146))-4,12)/3)+1))</f>
        <v/>
      </c>
      <c r="AB146" s="9">
        <f>IF(H146="","",IFERROR(INDEX(Rates!$M$5:$M$26,MATCH(H146,Rates!$A$5:$A$26,0)),""))</f>
        <v/>
      </c>
    </row>
    <row r="147">
      <c r="A147" s="9">
        <f>IF(B147="","",ROW()-4)</f>
        <v/>
      </c>
      <c r="B147" s="10" t="n"/>
      <c r="C147" s="11" t="n"/>
      <c r="D147" s="11" t="n"/>
      <c r="E147" s="9">
        <f>IF(B147="","",IF(D147="","No PAN",IF(AND(LEN(D147)=10,ISERROR(VALUE(LEFT(D147,1))),ISERROR(VALUE(MID(D147,5,1))),ISNUMBER(VALUE(MID(D147,6,4))),ISERROR(VALUE(RIGHT(D147,1)))),"Format OK","Check PAN")))</f>
        <v/>
      </c>
      <c r="F147" s="11" t="n"/>
      <c r="G147" s="9">
        <f>IF(B147="","",IF(F147&lt;&gt;"",F147,IF(E147&lt;&gt;"Format OK","Others",IF(OR(MID(D147,4,1)="P",MID(D147,4,1)="H"),"Individual/HUF",IF(MID(D147,4,1)="C","Company","Others")))))</f>
        <v/>
      </c>
      <c r="H147" s="11" t="n"/>
      <c r="I147" s="9">
        <f>IF(H147="","",IFERROR(INDEX(IF(G147="Individual/HUF",Rates!$C$5:$C$26,IF(G147="Company",Rates!$D$5:$D$26,Rates!$E$5:$E$26)),MATCH(H147,Rates!$A$5:$A$26,0)),"?"))</f>
        <v/>
      </c>
      <c r="J147" s="12" t="n"/>
      <c r="K147" s="13">
        <f>IF(H147="","",IFERROR(INDEX(IF(G147="Individual/HUF",Rates!$I$5:$I$26,IF(G147="Company",Rates!$J$5:$J$26,Rates!$K$5:$K$26)),MATCH(H147,Rates!$A$5:$A$26,0)),""))</f>
        <v/>
      </c>
      <c r="L147" s="14" t="n"/>
      <c r="M147" s="13">
        <f>IF(H147="","",IF(L147&lt;&gt;"",IF(E147="Format OK",L147,MAX(L147,INDEX(Rates!$L$5:$L$26,MATCH(H147,Rates!$A$5:$A$26,0)))),IF(K147="","rate?",IF(E147="Format OK",K147,MAX(K147,INDEX(Rates!$L$5:$L$26,MATCH(H147,Rates!$A$5:$A$26,0)))))))</f>
        <v/>
      </c>
      <c r="N147" s="15">
        <f>IF(OR(H147="",NOT(ISNUMBER(M147))),0,IF(AND(LEFT(P147,5)="Below",L147=""),0,ROUND(J147*M147,0)))</f>
        <v/>
      </c>
      <c r="O147" s="15">
        <f>IF(H147="","",SUMIFS($J$5:$J$504,$C$5:$C$504,C147,$H$5:$H$504,H147,$B$5:$B$504,"&lt;="&amp;B147,$B$5:$B$504,"&gt;="&amp;Settings!$B$5))</f>
        <v/>
      </c>
      <c r="P147" s="9">
        <f>IF(H147="","",IFERROR(IF(AND(INDEX(Rates!$F$5:$F$26,MATCH(H147,Rates!$A$5:$A$26,0))=0,INDEX(Rates!$G$5:$G$26,MATCH(H147,Rates!$A$5:$A$26,0))=0),"Deduct (no threshold)",IF(OR(AND(INDEX(Rates!$F$5:$F$26,MATCH(H147,Rates!$A$5:$A$26,0))&gt;0,J147&gt;INDEX(Rates!$F$5:$F$26,MATCH(H147,Rates!$A$5:$A$26,0))),AND(INDEX(Rates!$G$5:$G$26,MATCH(H147,Rates!$A$5:$A$26,0))&gt;0,O147&gt;INDEX(Rates!$G$5:$G$26,MATCH(H147,Rates!$A$5:$A$26,0)))),"Deduct","Below threshold: check")),"?"))</f>
        <v/>
      </c>
      <c r="Q147" s="10" t="n"/>
      <c r="R147" s="16">
        <f>IF(OR(B147="",Q147=""),0,IF(Q147&gt;B147,((YEAR(Q147)-YEAR(B147))*12+MONTH(Q147)-MONTH(B147)+1),0))</f>
        <v/>
      </c>
      <c r="S147" s="15">
        <f>ROUND(N147*Settings!$B$8*R147,0)</f>
        <v/>
      </c>
      <c r="T147" s="17">
        <f>IF(B147="","",IF(MONTH(IF(Q147="",B147,Q147))=3,DATE(YEAR(IF(Q147="",B147,Q147)),4,30),DATE(YEAR(IF(Q147="",B147,Q147)),MONTH(IF(Q147="",B147,Q147))+1,7)))</f>
        <v/>
      </c>
      <c r="U147" s="10" t="n"/>
      <c r="V147" s="11" t="n"/>
      <c r="W147" s="16">
        <f>IF(OR(B147="",N147=0),0,IF(U147="",IF(Settings!$B$4&gt;T147,((YEAR(Settings!$B$4)-YEAR(IF(Q147="",B147,Q147)))*12+MONTH(Settings!$B$4)-MONTH(IF(Q147="",B147,Q147))+1),0),IF(U147&gt;T147,((YEAR(U147)-YEAR(IF(Q147="",B147,Q147)))*12+MONTH(U147)-MONTH(IF(Q147="",B147,Q147))+1),0)))</f>
        <v/>
      </c>
      <c r="X147" s="15">
        <f>ROUND(N147*Settings!$B$9*W147,0)</f>
        <v/>
      </c>
      <c r="Y147" s="15">
        <f>S147+X147</f>
        <v/>
      </c>
      <c r="Z147" s="18">
        <f>IF(B147="","",DATE(YEAR(IF(Q147="",B147,Q147)),MONTH(IF(Q147="",B147,Q147)),1))</f>
        <v/>
      </c>
      <c r="AA147" s="9">
        <f>IF(B147="","","Q"&amp;(INT(MOD(MONTH(IF(Q147="",B147,Q147))-4,12)/3)+1))</f>
        <v/>
      </c>
      <c r="AB147" s="9">
        <f>IF(H147="","",IFERROR(INDEX(Rates!$M$5:$M$26,MATCH(H147,Rates!$A$5:$A$26,0)),""))</f>
        <v/>
      </c>
    </row>
    <row r="148">
      <c r="A148" s="9">
        <f>IF(B148="","",ROW()-4)</f>
        <v/>
      </c>
      <c r="B148" s="10" t="n"/>
      <c r="C148" s="11" t="n"/>
      <c r="D148" s="11" t="n"/>
      <c r="E148" s="9">
        <f>IF(B148="","",IF(D148="","No PAN",IF(AND(LEN(D148)=10,ISERROR(VALUE(LEFT(D148,1))),ISERROR(VALUE(MID(D148,5,1))),ISNUMBER(VALUE(MID(D148,6,4))),ISERROR(VALUE(RIGHT(D148,1)))),"Format OK","Check PAN")))</f>
        <v/>
      </c>
      <c r="F148" s="11" t="n"/>
      <c r="G148" s="9">
        <f>IF(B148="","",IF(F148&lt;&gt;"",F148,IF(E148&lt;&gt;"Format OK","Others",IF(OR(MID(D148,4,1)="P",MID(D148,4,1)="H"),"Individual/HUF",IF(MID(D148,4,1)="C","Company","Others")))))</f>
        <v/>
      </c>
      <c r="H148" s="11" t="n"/>
      <c r="I148" s="9">
        <f>IF(H148="","",IFERROR(INDEX(IF(G148="Individual/HUF",Rates!$C$5:$C$26,IF(G148="Company",Rates!$D$5:$D$26,Rates!$E$5:$E$26)),MATCH(H148,Rates!$A$5:$A$26,0)),"?"))</f>
        <v/>
      </c>
      <c r="J148" s="12" t="n"/>
      <c r="K148" s="13">
        <f>IF(H148="","",IFERROR(INDEX(IF(G148="Individual/HUF",Rates!$I$5:$I$26,IF(G148="Company",Rates!$J$5:$J$26,Rates!$K$5:$K$26)),MATCH(H148,Rates!$A$5:$A$26,0)),""))</f>
        <v/>
      </c>
      <c r="L148" s="14" t="n"/>
      <c r="M148" s="13">
        <f>IF(H148="","",IF(L148&lt;&gt;"",IF(E148="Format OK",L148,MAX(L148,INDEX(Rates!$L$5:$L$26,MATCH(H148,Rates!$A$5:$A$26,0)))),IF(K148="","rate?",IF(E148="Format OK",K148,MAX(K148,INDEX(Rates!$L$5:$L$26,MATCH(H148,Rates!$A$5:$A$26,0)))))))</f>
        <v/>
      </c>
      <c r="N148" s="15">
        <f>IF(OR(H148="",NOT(ISNUMBER(M148))),0,IF(AND(LEFT(P148,5)="Below",L148=""),0,ROUND(J148*M148,0)))</f>
        <v/>
      </c>
      <c r="O148" s="15">
        <f>IF(H148="","",SUMIFS($J$5:$J$504,$C$5:$C$504,C148,$H$5:$H$504,H148,$B$5:$B$504,"&lt;="&amp;B148,$B$5:$B$504,"&gt;="&amp;Settings!$B$5))</f>
        <v/>
      </c>
      <c r="P148" s="9">
        <f>IF(H148="","",IFERROR(IF(AND(INDEX(Rates!$F$5:$F$26,MATCH(H148,Rates!$A$5:$A$26,0))=0,INDEX(Rates!$G$5:$G$26,MATCH(H148,Rates!$A$5:$A$26,0))=0),"Deduct (no threshold)",IF(OR(AND(INDEX(Rates!$F$5:$F$26,MATCH(H148,Rates!$A$5:$A$26,0))&gt;0,J148&gt;INDEX(Rates!$F$5:$F$26,MATCH(H148,Rates!$A$5:$A$26,0))),AND(INDEX(Rates!$G$5:$G$26,MATCH(H148,Rates!$A$5:$A$26,0))&gt;0,O148&gt;INDEX(Rates!$G$5:$G$26,MATCH(H148,Rates!$A$5:$A$26,0)))),"Deduct","Below threshold: check")),"?"))</f>
        <v/>
      </c>
      <c r="Q148" s="10" t="n"/>
      <c r="R148" s="16">
        <f>IF(OR(B148="",Q148=""),0,IF(Q148&gt;B148,((YEAR(Q148)-YEAR(B148))*12+MONTH(Q148)-MONTH(B148)+1),0))</f>
        <v/>
      </c>
      <c r="S148" s="15">
        <f>ROUND(N148*Settings!$B$8*R148,0)</f>
        <v/>
      </c>
      <c r="T148" s="17">
        <f>IF(B148="","",IF(MONTH(IF(Q148="",B148,Q148))=3,DATE(YEAR(IF(Q148="",B148,Q148)),4,30),DATE(YEAR(IF(Q148="",B148,Q148)),MONTH(IF(Q148="",B148,Q148))+1,7)))</f>
        <v/>
      </c>
      <c r="U148" s="10" t="n"/>
      <c r="V148" s="11" t="n"/>
      <c r="W148" s="16">
        <f>IF(OR(B148="",N148=0),0,IF(U148="",IF(Settings!$B$4&gt;T148,((YEAR(Settings!$B$4)-YEAR(IF(Q148="",B148,Q148)))*12+MONTH(Settings!$B$4)-MONTH(IF(Q148="",B148,Q148))+1),0),IF(U148&gt;T148,((YEAR(U148)-YEAR(IF(Q148="",B148,Q148)))*12+MONTH(U148)-MONTH(IF(Q148="",B148,Q148))+1),0)))</f>
        <v/>
      </c>
      <c r="X148" s="15">
        <f>ROUND(N148*Settings!$B$9*W148,0)</f>
        <v/>
      </c>
      <c r="Y148" s="15">
        <f>S148+X148</f>
        <v/>
      </c>
      <c r="Z148" s="18">
        <f>IF(B148="","",DATE(YEAR(IF(Q148="",B148,Q148)),MONTH(IF(Q148="",B148,Q148)),1))</f>
        <v/>
      </c>
      <c r="AA148" s="9">
        <f>IF(B148="","","Q"&amp;(INT(MOD(MONTH(IF(Q148="",B148,Q148))-4,12)/3)+1))</f>
        <v/>
      </c>
      <c r="AB148" s="9">
        <f>IF(H148="","",IFERROR(INDEX(Rates!$M$5:$M$26,MATCH(H148,Rates!$A$5:$A$26,0)),""))</f>
        <v/>
      </c>
    </row>
    <row r="149">
      <c r="A149" s="9">
        <f>IF(B149="","",ROW()-4)</f>
        <v/>
      </c>
      <c r="B149" s="10" t="n"/>
      <c r="C149" s="11" t="n"/>
      <c r="D149" s="11" t="n"/>
      <c r="E149" s="9">
        <f>IF(B149="","",IF(D149="","No PAN",IF(AND(LEN(D149)=10,ISERROR(VALUE(LEFT(D149,1))),ISERROR(VALUE(MID(D149,5,1))),ISNUMBER(VALUE(MID(D149,6,4))),ISERROR(VALUE(RIGHT(D149,1)))),"Format OK","Check PAN")))</f>
        <v/>
      </c>
      <c r="F149" s="11" t="n"/>
      <c r="G149" s="9">
        <f>IF(B149="","",IF(F149&lt;&gt;"",F149,IF(E149&lt;&gt;"Format OK","Others",IF(OR(MID(D149,4,1)="P",MID(D149,4,1)="H"),"Individual/HUF",IF(MID(D149,4,1)="C","Company","Others")))))</f>
        <v/>
      </c>
      <c r="H149" s="11" t="n"/>
      <c r="I149" s="9">
        <f>IF(H149="","",IFERROR(INDEX(IF(G149="Individual/HUF",Rates!$C$5:$C$26,IF(G149="Company",Rates!$D$5:$D$26,Rates!$E$5:$E$26)),MATCH(H149,Rates!$A$5:$A$26,0)),"?"))</f>
        <v/>
      </c>
      <c r="J149" s="12" t="n"/>
      <c r="K149" s="13">
        <f>IF(H149="","",IFERROR(INDEX(IF(G149="Individual/HUF",Rates!$I$5:$I$26,IF(G149="Company",Rates!$J$5:$J$26,Rates!$K$5:$K$26)),MATCH(H149,Rates!$A$5:$A$26,0)),""))</f>
        <v/>
      </c>
      <c r="L149" s="14" t="n"/>
      <c r="M149" s="13">
        <f>IF(H149="","",IF(L149&lt;&gt;"",IF(E149="Format OK",L149,MAX(L149,INDEX(Rates!$L$5:$L$26,MATCH(H149,Rates!$A$5:$A$26,0)))),IF(K149="","rate?",IF(E149="Format OK",K149,MAX(K149,INDEX(Rates!$L$5:$L$26,MATCH(H149,Rates!$A$5:$A$26,0)))))))</f>
        <v/>
      </c>
      <c r="N149" s="15">
        <f>IF(OR(H149="",NOT(ISNUMBER(M149))),0,IF(AND(LEFT(P149,5)="Below",L149=""),0,ROUND(J149*M149,0)))</f>
        <v/>
      </c>
      <c r="O149" s="15">
        <f>IF(H149="","",SUMIFS($J$5:$J$504,$C$5:$C$504,C149,$H$5:$H$504,H149,$B$5:$B$504,"&lt;="&amp;B149,$B$5:$B$504,"&gt;="&amp;Settings!$B$5))</f>
        <v/>
      </c>
      <c r="P149" s="9">
        <f>IF(H149="","",IFERROR(IF(AND(INDEX(Rates!$F$5:$F$26,MATCH(H149,Rates!$A$5:$A$26,0))=0,INDEX(Rates!$G$5:$G$26,MATCH(H149,Rates!$A$5:$A$26,0))=0),"Deduct (no threshold)",IF(OR(AND(INDEX(Rates!$F$5:$F$26,MATCH(H149,Rates!$A$5:$A$26,0))&gt;0,J149&gt;INDEX(Rates!$F$5:$F$26,MATCH(H149,Rates!$A$5:$A$26,0))),AND(INDEX(Rates!$G$5:$G$26,MATCH(H149,Rates!$A$5:$A$26,0))&gt;0,O149&gt;INDEX(Rates!$G$5:$G$26,MATCH(H149,Rates!$A$5:$A$26,0)))),"Deduct","Below threshold: check")),"?"))</f>
        <v/>
      </c>
      <c r="Q149" s="10" t="n"/>
      <c r="R149" s="16">
        <f>IF(OR(B149="",Q149=""),0,IF(Q149&gt;B149,((YEAR(Q149)-YEAR(B149))*12+MONTH(Q149)-MONTH(B149)+1),0))</f>
        <v/>
      </c>
      <c r="S149" s="15">
        <f>ROUND(N149*Settings!$B$8*R149,0)</f>
        <v/>
      </c>
      <c r="T149" s="17">
        <f>IF(B149="","",IF(MONTH(IF(Q149="",B149,Q149))=3,DATE(YEAR(IF(Q149="",B149,Q149)),4,30),DATE(YEAR(IF(Q149="",B149,Q149)),MONTH(IF(Q149="",B149,Q149))+1,7)))</f>
        <v/>
      </c>
      <c r="U149" s="10" t="n"/>
      <c r="V149" s="11" t="n"/>
      <c r="W149" s="16">
        <f>IF(OR(B149="",N149=0),0,IF(U149="",IF(Settings!$B$4&gt;T149,((YEAR(Settings!$B$4)-YEAR(IF(Q149="",B149,Q149)))*12+MONTH(Settings!$B$4)-MONTH(IF(Q149="",B149,Q149))+1),0),IF(U149&gt;T149,((YEAR(U149)-YEAR(IF(Q149="",B149,Q149)))*12+MONTH(U149)-MONTH(IF(Q149="",B149,Q149))+1),0)))</f>
        <v/>
      </c>
      <c r="X149" s="15">
        <f>ROUND(N149*Settings!$B$9*W149,0)</f>
        <v/>
      </c>
      <c r="Y149" s="15">
        <f>S149+X149</f>
        <v/>
      </c>
      <c r="Z149" s="18">
        <f>IF(B149="","",DATE(YEAR(IF(Q149="",B149,Q149)),MONTH(IF(Q149="",B149,Q149)),1))</f>
        <v/>
      </c>
      <c r="AA149" s="9">
        <f>IF(B149="","","Q"&amp;(INT(MOD(MONTH(IF(Q149="",B149,Q149))-4,12)/3)+1))</f>
        <v/>
      </c>
      <c r="AB149" s="9">
        <f>IF(H149="","",IFERROR(INDEX(Rates!$M$5:$M$26,MATCH(H149,Rates!$A$5:$A$26,0)),""))</f>
        <v/>
      </c>
    </row>
    <row r="150">
      <c r="A150" s="9">
        <f>IF(B150="","",ROW()-4)</f>
        <v/>
      </c>
      <c r="B150" s="10" t="n"/>
      <c r="C150" s="11" t="n"/>
      <c r="D150" s="11" t="n"/>
      <c r="E150" s="9">
        <f>IF(B150="","",IF(D150="","No PAN",IF(AND(LEN(D150)=10,ISERROR(VALUE(LEFT(D150,1))),ISERROR(VALUE(MID(D150,5,1))),ISNUMBER(VALUE(MID(D150,6,4))),ISERROR(VALUE(RIGHT(D150,1)))),"Format OK","Check PAN")))</f>
        <v/>
      </c>
      <c r="F150" s="11" t="n"/>
      <c r="G150" s="9">
        <f>IF(B150="","",IF(F150&lt;&gt;"",F150,IF(E150&lt;&gt;"Format OK","Others",IF(OR(MID(D150,4,1)="P",MID(D150,4,1)="H"),"Individual/HUF",IF(MID(D150,4,1)="C","Company","Others")))))</f>
        <v/>
      </c>
      <c r="H150" s="11" t="n"/>
      <c r="I150" s="9">
        <f>IF(H150="","",IFERROR(INDEX(IF(G150="Individual/HUF",Rates!$C$5:$C$26,IF(G150="Company",Rates!$D$5:$D$26,Rates!$E$5:$E$26)),MATCH(H150,Rates!$A$5:$A$26,0)),"?"))</f>
        <v/>
      </c>
      <c r="J150" s="12" t="n"/>
      <c r="K150" s="13">
        <f>IF(H150="","",IFERROR(INDEX(IF(G150="Individual/HUF",Rates!$I$5:$I$26,IF(G150="Company",Rates!$J$5:$J$26,Rates!$K$5:$K$26)),MATCH(H150,Rates!$A$5:$A$26,0)),""))</f>
        <v/>
      </c>
      <c r="L150" s="14" t="n"/>
      <c r="M150" s="13">
        <f>IF(H150="","",IF(L150&lt;&gt;"",IF(E150="Format OK",L150,MAX(L150,INDEX(Rates!$L$5:$L$26,MATCH(H150,Rates!$A$5:$A$26,0)))),IF(K150="","rate?",IF(E150="Format OK",K150,MAX(K150,INDEX(Rates!$L$5:$L$26,MATCH(H150,Rates!$A$5:$A$26,0)))))))</f>
        <v/>
      </c>
      <c r="N150" s="15">
        <f>IF(OR(H150="",NOT(ISNUMBER(M150))),0,IF(AND(LEFT(P150,5)="Below",L150=""),0,ROUND(J150*M150,0)))</f>
        <v/>
      </c>
      <c r="O150" s="15">
        <f>IF(H150="","",SUMIFS($J$5:$J$504,$C$5:$C$504,C150,$H$5:$H$504,H150,$B$5:$B$504,"&lt;="&amp;B150,$B$5:$B$504,"&gt;="&amp;Settings!$B$5))</f>
        <v/>
      </c>
      <c r="P150" s="9">
        <f>IF(H150="","",IFERROR(IF(AND(INDEX(Rates!$F$5:$F$26,MATCH(H150,Rates!$A$5:$A$26,0))=0,INDEX(Rates!$G$5:$G$26,MATCH(H150,Rates!$A$5:$A$26,0))=0),"Deduct (no threshold)",IF(OR(AND(INDEX(Rates!$F$5:$F$26,MATCH(H150,Rates!$A$5:$A$26,0))&gt;0,J150&gt;INDEX(Rates!$F$5:$F$26,MATCH(H150,Rates!$A$5:$A$26,0))),AND(INDEX(Rates!$G$5:$G$26,MATCH(H150,Rates!$A$5:$A$26,0))&gt;0,O150&gt;INDEX(Rates!$G$5:$G$26,MATCH(H150,Rates!$A$5:$A$26,0)))),"Deduct","Below threshold: check")),"?"))</f>
        <v/>
      </c>
      <c r="Q150" s="10" t="n"/>
      <c r="R150" s="16">
        <f>IF(OR(B150="",Q150=""),0,IF(Q150&gt;B150,((YEAR(Q150)-YEAR(B150))*12+MONTH(Q150)-MONTH(B150)+1),0))</f>
        <v/>
      </c>
      <c r="S150" s="15">
        <f>ROUND(N150*Settings!$B$8*R150,0)</f>
        <v/>
      </c>
      <c r="T150" s="17">
        <f>IF(B150="","",IF(MONTH(IF(Q150="",B150,Q150))=3,DATE(YEAR(IF(Q150="",B150,Q150)),4,30),DATE(YEAR(IF(Q150="",B150,Q150)),MONTH(IF(Q150="",B150,Q150))+1,7)))</f>
        <v/>
      </c>
      <c r="U150" s="10" t="n"/>
      <c r="V150" s="11" t="n"/>
      <c r="W150" s="16">
        <f>IF(OR(B150="",N150=0),0,IF(U150="",IF(Settings!$B$4&gt;T150,((YEAR(Settings!$B$4)-YEAR(IF(Q150="",B150,Q150)))*12+MONTH(Settings!$B$4)-MONTH(IF(Q150="",B150,Q150))+1),0),IF(U150&gt;T150,((YEAR(U150)-YEAR(IF(Q150="",B150,Q150)))*12+MONTH(U150)-MONTH(IF(Q150="",B150,Q150))+1),0)))</f>
        <v/>
      </c>
      <c r="X150" s="15">
        <f>ROUND(N150*Settings!$B$9*W150,0)</f>
        <v/>
      </c>
      <c r="Y150" s="15">
        <f>S150+X150</f>
        <v/>
      </c>
      <c r="Z150" s="18">
        <f>IF(B150="","",DATE(YEAR(IF(Q150="",B150,Q150)),MONTH(IF(Q150="",B150,Q150)),1))</f>
        <v/>
      </c>
      <c r="AA150" s="9">
        <f>IF(B150="","","Q"&amp;(INT(MOD(MONTH(IF(Q150="",B150,Q150))-4,12)/3)+1))</f>
        <v/>
      </c>
      <c r="AB150" s="9">
        <f>IF(H150="","",IFERROR(INDEX(Rates!$M$5:$M$26,MATCH(H150,Rates!$A$5:$A$26,0)),""))</f>
        <v/>
      </c>
    </row>
    <row r="151">
      <c r="A151" s="9">
        <f>IF(B151="","",ROW()-4)</f>
        <v/>
      </c>
      <c r="B151" s="10" t="n"/>
      <c r="C151" s="11" t="n"/>
      <c r="D151" s="11" t="n"/>
      <c r="E151" s="9">
        <f>IF(B151="","",IF(D151="","No PAN",IF(AND(LEN(D151)=10,ISERROR(VALUE(LEFT(D151,1))),ISERROR(VALUE(MID(D151,5,1))),ISNUMBER(VALUE(MID(D151,6,4))),ISERROR(VALUE(RIGHT(D151,1)))),"Format OK","Check PAN")))</f>
        <v/>
      </c>
      <c r="F151" s="11" t="n"/>
      <c r="G151" s="9">
        <f>IF(B151="","",IF(F151&lt;&gt;"",F151,IF(E151&lt;&gt;"Format OK","Others",IF(OR(MID(D151,4,1)="P",MID(D151,4,1)="H"),"Individual/HUF",IF(MID(D151,4,1)="C","Company","Others")))))</f>
        <v/>
      </c>
      <c r="H151" s="11" t="n"/>
      <c r="I151" s="9">
        <f>IF(H151="","",IFERROR(INDEX(IF(G151="Individual/HUF",Rates!$C$5:$C$26,IF(G151="Company",Rates!$D$5:$D$26,Rates!$E$5:$E$26)),MATCH(H151,Rates!$A$5:$A$26,0)),"?"))</f>
        <v/>
      </c>
      <c r="J151" s="12" t="n"/>
      <c r="K151" s="13">
        <f>IF(H151="","",IFERROR(INDEX(IF(G151="Individual/HUF",Rates!$I$5:$I$26,IF(G151="Company",Rates!$J$5:$J$26,Rates!$K$5:$K$26)),MATCH(H151,Rates!$A$5:$A$26,0)),""))</f>
        <v/>
      </c>
      <c r="L151" s="14" t="n"/>
      <c r="M151" s="13">
        <f>IF(H151="","",IF(L151&lt;&gt;"",IF(E151="Format OK",L151,MAX(L151,INDEX(Rates!$L$5:$L$26,MATCH(H151,Rates!$A$5:$A$26,0)))),IF(K151="","rate?",IF(E151="Format OK",K151,MAX(K151,INDEX(Rates!$L$5:$L$26,MATCH(H151,Rates!$A$5:$A$26,0)))))))</f>
        <v/>
      </c>
      <c r="N151" s="15">
        <f>IF(OR(H151="",NOT(ISNUMBER(M151))),0,IF(AND(LEFT(P151,5)="Below",L151=""),0,ROUND(J151*M151,0)))</f>
        <v/>
      </c>
      <c r="O151" s="15">
        <f>IF(H151="","",SUMIFS($J$5:$J$504,$C$5:$C$504,C151,$H$5:$H$504,H151,$B$5:$B$504,"&lt;="&amp;B151,$B$5:$B$504,"&gt;="&amp;Settings!$B$5))</f>
        <v/>
      </c>
      <c r="P151" s="9">
        <f>IF(H151="","",IFERROR(IF(AND(INDEX(Rates!$F$5:$F$26,MATCH(H151,Rates!$A$5:$A$26,0))=0,INDEX(Rates!$G$5:$G$26,MATCH(H151,Rates!$A$5:$A$26,0))=0),"Deduct (no threshold)",IF(OR(AND(INDEX(Rates!$F$5:$F$26,MATCH(H151,Rates!$A$5:$A$26,0))&gt;0,J151&gt;INDEX(Rates!$F$5:$F$26,MATCH(H151,Rates!$A$5:$A$26,0))),AND(INDEX(Rates!$G$5:$G$26,MATCH(H151,Rates!$A$5:$A$26,0))&gt;0,O151&gt;INDEX(Rates!$G$5:$G$26,MATCH(H151,Rates!$A$5:$A$26,0)))),"Deduct","Below threshold: check")),"?"))</f>
        <v/>
      </c>
      <c r="Q151" s="10" t="n"/>
      <c r="R151" s="16">
        <f>IF(OR(B151="",Q151=""),0,IF(Q151&gt;B151,((YEAR(Q151)-YEAR(B151))*12+MONTH(Q151)-MONTH(B151)+1),0))</f>
        <v/>
      </c>
      <c r="S151" s="15">
        <f>ROUND(N151*Settings!$B$8*R151,0)</f>
        <v/>
      </c>
      <c r="T151" s="17">
        <f>IF(B151="","",IF(MONTH(IF(Q151="",B151,Q151))=3,DATE(YEAR(IF(Q151="",B151,Q151)),4,30),DATE(YEAR(IF(Q151="",B151,Q151)),MONTH(IF(Q151="",B151,Q151))+1,7)))</f>
        <v/>
      </c>
      <c r="U151" s="10" t="n"/>
      <c r="V151" s="11" t="n"/>
      <c r="W151" s="16">
        <f>IF(OR(B151="",N151=0),0,IF(U151="",IF(Settings!$B$4&gt;T151,((YEAR(Settings!$B$4)-YEAR(IF(Q151="",B151,Q151)))*12+MONTH(Settings!$B$4)-MONTH(IF(Q151="",B151,Q151))+1),0),IF(U151&gt;T151,((YEAR(U151)-YEAR(IF(Q151="",B151,Q151)))*12+MONTH(U151)-MONTH(IF(Q151="",B151,Q151))+1),0)))</f>
        <v/>
      </c>
      <c r="X151" s="15">
        <f>ROUND(N151*Settings!$B$9*W151,0)</f>
        <v/>
      </c>
      <c r="Y151" s="15">
        <f>S151+X151</f>
        <v/>
      </c>
      <c r="Z151" s="18">
        <f>IF(B151="","",DATE(YEAR(IF(Q151="",B151,Q151)),MONTH(IF(Q151="",B151,Q151)),1))</f>
        <v/>
      </c>
      <c r="AA151" s="9">
        <f>IF(B151="","","Q"&amp;(INT(MOD(MONTH(IF(Q151="",B151,Q151))-4,12)/3)+1))</f>
        <v/>
      </c>
      <c r="AB151" s="9">
        <f>IF(H151="","",IFERROR(INDEX(Rates!$M$5:$M$26,MATCH(H151,Rates!$A$5:$A$26,0)),""))</f>
        <v/>
      </c>
    </row>
    <row r="152">
      <c r="A152" s="9">
        <f>IF(B152="","",ROW()-4)</f>
        <v/>
      </c>
      <c r="B152" s="10" t="n"/>
      <c r="C152" s="11" t="n"/>
      <c r="D152" s="11" t="n"/>
      <c r="E152" s="9">
        <f>IF(B152="","",IF(D152="","No PAN",IF(AND(LEN(D152)=10,ISERROR(VALUE(LEFT(D152,1))),ISERROR(VALUE(MID(D152,5,1))),ISNUMBER(VALUE(MID(D152,6,4))),ISERROR(VALUE(RIGHT(D152,1)))),"Format OK","Check PAN")))</f>
        <v/>
      </c>
      <c r="F152" s="11" t="n"/>
      <c r="G152" s="9">
        <f>IF(B152="","",IF(F152&lt;&gt;"",F152,IF(E152&lt;&gt;"Format OK","Others",IF(OR(MID(D152,4,1)="P",MID(D152,4,1)="H"),"Individual/HUF",IF(MID(D152,4,1)="C","Company","Others")))))</f>
        <v/>
      </c>
      <c r="H152" s="11" t="n"/>
      <c r="I152" s="9">
        <f>IF(H152="","",IFERROR(INDEX(IF(G152="Individual/HUF",Rates!$C$5:$C$26,IF(G152="Company",Rates!$D$5:$D$26,Rates!$E$5:$E$26)),MATCH(H152,Rates!$A$5:$A$26,0)),"?"))</f>
        <v/>
      </c>
      <c r="J152" s="12" t="n"/>
      <c r="K152" s="13">
        <f>IF(H152="","",IFERROR(INDEX(IF(G152="Individual/HUF",Rates!$I$5:$I$26,IF(G152="Company",Rates!$J$5:$J$26,Rates!$K$5:$K$26)),MATCH(H152,Rates!$A$5:$A$26,0)),""))</f>
        <v/>
      </c>
      <c r="L152" s="14" t="n"/>
      <c r="M152" s="13">
        <f>IF(H152="","",IF(L152&lt;&gt;"",IF(E152="Format OK",L152,MAX(L152,INDEX(Rates!$L$5:$L$26,MATCH(H152,Rates!$A$5:$A$26,0)))),IF(K152="","rate?",IF(E152="Format OK",K152,MAX(K152,INDEX(Rates!$L$5:$L$26,MATCH(H152,Rates!$A$5:$A$26,0)))))))</f>
        <v/>
      </c>
      <c r="N152" s="15">
        <f>IF(OR(H152="",NOT(ISNUMBER(M152))),0,IF(AND(LEFT(P152,5)="Below",L152=""),0,ROUND(J152*M152,0)))</f>
        <v/>
      </c>
      <c r="O152" s="15">
        <f>IF(H152="","",SUMIFS($J$5:$J$504,$C$5:$C$504,C152,$H$5:$H$504,H152,$B$5:$B$504,"&lt;="&amp;B152,$B$5:$B$504,"&gt;="&amp;Settings!$B$5))</f>
        <v/>
      </c>
      <c r="P152" s="9">
        <f>IF(H152="","",IFERROR(IF(AND(INDEX(Rates!$F$5:$F$26,MATCH(H152,Rates!$A$5:$A$26,0))=0,INDEX(Rates!$G$5:$G$26,MATCH(H152,Rates!$A$5:$A$26,0))=0),"Deduct (no threshold)",IF(OR(AND(INDEX(Rates!$F$5:$F$26,MATCH(H152,Rates!$A$5:$A$26,0))&gt;0,J152&gt;INDEX(Rates!$F$5:$F$26,MATCH(H152,Rates!$A$5:$A$26,0))),AND(INDEX(Rates!$G$5:$G$26,MATCH(H152,Rates!$A$5:$A$26,0))&gt;0,O152&gt;INDEX(Rates!$G$5:$G$26,MATCH(H152,Rates!$A$5:$A$26,0)))),"Deduct","Below threshold: check")),"?"))</f>
        <v/>
      </c>
      <c r="Q152" s="10" t="n"/>
      <c r="R152" s="16">
        <f>IF(OR(B152="",Q152=""),0,IF(Q152&gt;B152,((YEAR(Q152)-YEAR(B152))*12+MONTH(Q152)-MONTH(B152)+1),0))</f>
        <v/>
      </c>
      <c r="S152" s="15">
        <f>ROUND(N152*Settings!$B$8*R152,0)</f>
        <v/>
      </c>
      <c r="T152" s="17">
        <f>IF(B152="","",IF(MONTH(IF(Q152="",B152,Q152))=3,DATE(YEAR(IF(Q152="",B152,Q152)),4,30),DATE(YEAR(IF(Q152="",B152,Q152)),MONTH(IF(Q152="",B152,Q152))+1,7)))</f>
        <v/>
      </c>
      <c r="U152" s="10" t="n"/>
      <c r="V152" s="11" t="n"/>
      <c r="W152" s="16">
        <f>IF(OR(B152="",N152=0),0,IF(U152="",IF(Settings!$B$4&gt;T152,((YEAR(Settings!$B$4)-YEAR(IF(Q152="",B152,Q152)))*12+MONTH(Settings!$B$4)-MONTH(IF(Q152="",B152,Q152))+1),0),IF(U152&gt;T152,((YEAR(U152)-YEAR(IF(Q152="",B152,Q152)))*12+MONTH(U152)-MONTH(IF(Q152="",B152,Q152))+1),0)))</f>
        <v/>
      </c>
      <c r="X152" s="15">
        <f>ROUND(N152*Settings!$B$9*W152,0)</f>
        <v/>
      </c>
      <c r="Y152" s="15">
        <f>S152+X152</f>
        <v/>
      </c>
      <c r="Z152" s="18">
        <f>IF(B152="","",DATE(YEAR(IF(Q152="",B152,Q152)),MONTH(IF(Q152="",B152,Q152)),1))</f>
        <v/>
      </c>
      <c r="AA152" s="9">
        <f>IF(B152="","","Q"&amp;(INT(MOD(MONTH(IF(Q152="",B152,Q152))-4,12)/3)+1))</f>
        <v/>
      </c>
      <c r="AB152" s="9">
        <f>IF(H152="","",IFERROR(INDEX(Rates!$M$5:$M$26,MATCH(H152,Rates!$A$5:$A$26,0)),""))</f>
        <v/>
      </c>
    </row>
    <row r="153">
      <c r="A153" s="9">
        <f>IF(B153="","",ROW()-4)</f>
        <v/>
      </c>
      <c r="B153" s="10" t="n"/>
      <c r="C153" s="11" t="n"/>
      <c r="D153" s="11" t="n"/>
      <c r="E153" s="9">
        <f>IF(B153="","",IF(D153="","No PAN",IF(AND(LEN(D153)=10,ISERROR(VALUE(LEFT(D153,1))),ISERROR(VALUE(MID(D153,5,1))),ISNUMBER(VALUE(MID(D153,6,4))),ISERROR(VALUE(RIGHT(D153,1)))),"Format OK","Check PAN")))</f>
        <v/>
      </c>
      <c r="F153" s="11" t="n"/>
      <c r="G153" s="9">
        <f>IF(B153="","",IF(F153&lt;&gt;"",F153,IF(E153&lt;&gt;"Format OK","Others",IF(OR(MID(D153,4,1)="P",MID(D153,4,1)="H"),"Individual/HUF",IF(MID(D153,4,1)="C","Company","Others")))))</f>
        <v/>
      </c>
      <c r="H153" s="11" t="n"/>
      <c r="I153" s="9">
        <f>IF(H153="","",IFERROR(INDEX(IF(G153="Individual/HUF",Rates!$C$5:$C$26,IF(G153="Company",Rates!$D$5:$D$26,Rates!$E$5:$E$26)),MATCH(H153,Rates!$A$5:$A$26,0)),"?"))</f>
        <v/>
      </c>
      <c r="J153" s="12" t="n"/>
      <c r="K153" s="13">
        <f>IF(H153="","",IFERROR(INDEX(IF(G153="Individual/HUF",Rates!$I$5:$I$26,IF(G153="Company",Rates!$J$5:$J$26,Rates!$K$5:$K$26)),MATCH(H153,Rates!$A$5:$A$26,0)),""))</f>
        <v/>
      </c>
      <c r="L153" s="14" t="n"/>
      <c r="M153" s="13">
        <f>IF(H153="","",IF(L153&lt;&gt;"",IF(E153="Format OK",L153,MAX(L153,INDEX(Rates!$L$5:$L$26,MATCH(H153,Rates!$A$5:$A$26,0)))),IF(K153="","rate?",IF(E153="Format OK",K153,MAX(K153,INDEX(Rates!$L$5:$L$26,MATCH(H153,Rates!$A$5:$A$26,0)))))))</f>
        <v/>
      </c>
      <c r="N153" s="15">
        <f>IF(OR(H153="",NOT(ISNUMBER(M153))),0,IF(AND(LEFT(P153,5)="Below",L153=""),0,ROUND(J153*M153,0)))</f>
        <v/>
      </c>
      <c r="O153" s="15">
        <f>IF(H153="","",SUMIFS($J$5:$J$504,$C$5:$C$504,C153,$H$5:$H$504,H153,$B$5:$B$504,"&lt;="&amp;B153,$B$5:$B$504,"&gt;="&amp;Settings!$B$5))</f>
        <v/>
      </c>
      <c r="P153" s="9">
        <f>IF(H153="","",IFERROR(IF(AND(INDEX(Rates!$F$5:$F$26,MATCH(H153,Rates!$A$5:$A$26,0))=0,INDEX(Rates!$G$5:$G$26,MATCH(H153,Rates!$A$5:$A$26,0))=0),"Deduct (no threshold)",IF(OR(AND(INDEX(Rates!$F$5:$F$26,MATCH(H153,Rates!$A$5:$A$26,0))&gt;0,J153&gt;INDEX(Rates!$F$5:$F$26,MATCH(H153,Rates!$A$5:$A$26,0))),AND(INDEX(Rates!$G$5:$G$26,MATCH(H153,Rates!$A$5:$A$26,0))&gt;0,O153&gt;INDEX(Rates!$G$5:$G$26,MATCH(H153,Rates!$A$5:$A$26,0)))),"Deduct","Below threshold: check")),"?"))</f>
        <v/>
      </c>
      <c r="Q153" s="10" t="n"/>
      <c r="R153" s="16">
        <f>IF(OR(B153="",Q153=""),0,IF(Q153&gt;B153,((YEAR(Q153)-YEAR(B153))*12+MONTH(Q153)-MONTH(B153)+1),0))</f>
        <v/>
      </c>
      <c r="S153" s="15">
        <f>ROUND(N153*Settings!$B$8*R153,0)</f>
        <v/>
      </c>
      <c r="T153" s="17">
        <f>IF(B153="","",IF(MONTH(IF(Q153="",B153,Q153))=3,DATE(YEAR(IF(Q153="",B153,Q153)),4,30),DATE(YEAR(IF(Q153="",B153,Q153)),MONTH(IF(Q153="",B153,Q153))+1,7)))</f>
        <v/>
      </c>
      <c r="U153" s="10" t="n"/>
      <c r="V153" s="11" t="n"/>
      <c r="W153" s="16">
        <f>IF(OR(B153="",N153=0),0,IF(U153="",IF(Settings!$B$4&gt;T153,((YEAR(Settings!$B$4)-YEAR(IF(Q153="",B153,Q153)))*12+MONTH(Settings!$B$4)-MONTH(IF(Q153="",B153,Q153))+1),0),IF(U153&gt;T153,((YEAR(U153)-YEAR(IF(Q153="",B153,Q153)))*12+MONTH(U153)-MONTH(IF(Q153="",B153,Q153))+1),0)))</f>
        <v/>
      </c>
      <c r="X153" s="15">
        <f>ROUND(N153*Settings!$B$9*W153,0)</f>
        <v/>
      </c>
      <c r="Y153" s="15">
        <f>S153+X153</f>
        <v/>
      </c>
      <c r="Z153" s="18">
        <f>IF(B153="","",DATE(YEAR(IF(Q153="",B153,Q153)),MONTH(IF(Q153="",B153,Q153)),1))</f>
        <v/>
      </c>
      <c r="AA153" s="9">
        <f>IF(B153="","","Q"&amp;(INT(MOD(MONTH(IF(Q153="",B153,Q153))-4,12)/3)+1))</f>
        <v/>
      </c>
      <c r="AB153" s="9">
        <f>IF(H153="","",IFERROR(INDEX(Rates!$M$5:$M$26,MATCH(H153,Rates!$A$5:$A$26,0)),""))</f>
        <v/>
      </c>
    </row>
    <row r="154">
      <c r="A154" s="9">
        <f>IF(B154="","",ROW()-4)</f>
        <v/>
      </c>
      <c r="B154" s="10" t="n"/>
      <c r="C154" s="11" t="n"/>
      <c r="D154" s="11" t="n"/>
      <c r="E154" s="9">
        <f>IF(B154="","",IF(D154="","No PAN",IF(AND(LEN(D154)=10,ISERROR(VALUE(LEFT(D154,1))),ISERROR(VALUE(MID(D154,5,1))),ISNUMBER(VALUE(MID(D154,6,4))),ISERROR(VALUE(RIGHT(D154,1)))),"Format OK","Check PAN")))</f>
        <v/>
      </c>
      <c r="F154" s="11" t="n"/>
      <c r="G154" s="9">
        <f>IF(B154="","",IF(F154&lt;&gt;"",F154,IF(E154&lt;&gt;"Format OK","Others",IF(OR(MID(D154,4,1)="P",MID(D154,4,1)="H"),"Individual/HUF",IF(MID(D154,4,1)="C","Company","Others")))))</f>
        <v/>
      </c>
      <c r="H154" s="11" t="n"/>
      <c r="I154" s="9">
        <f>IF(H154="","",IFERROR(INDEX(IF(G154="Individual/HUF",Rates!$C$5:$C$26,IF(G154="Company",Rates!$D$5:$D$26,Rates!$E$5:$E$26)),MATCH(H154,Rates!$A$5:$A$26,0)),"?"))</f>
        <v/>
      </c>
      <c r="J154" s="12" t="n"/>
      <c r="K154" s="13">
        <f>IF(H154="","",IFERROR(INDEX(IF(G154="Individual/HUF",Rates!$I$5:$I$26,IF(G154="Company",Rates!$J$5:$J$26,Rates!$K$5:$K$26)),MATCH(H154,Rates!$A$5:$A$26,0)),""))</f>
        <v/>
      </c>
      <c r="L154" s="14" t="n"/>
      <c r="M154" s="13">
        <f>IF(H154="","",IF(L154&lt;&gt;"",IF(E154="Format OK",L154,MAX(L154,INDEX(Rates!$L$5:$L$26,MATCH(H154,Rates!$A$5:$A$26,0)))),IF(K154="","rate?",IF(E154="Format OK",K154,MAX(K154,INDEX(Rates!$L$5:$L$26,MATCH(H154,Rates!$A$5:$A$26,0)))))))</f>
        <v/>
      </c>
      <c r="N154" s="15">
        <f>IF(OR(H154="",NOT(ISNUMBER(M154))),0,IF(AND(LEFT(P154,5)="Below",L154=""),0,ROUND(J154*M154,0)))</f>
        <v/>
      </c>
      <c r="O154" s="15">
        <f>IF(H154="","",SUMIFS($J$5:$J$504,$C$5:$C$504,C154,$H$5:$H$504,H154,$B$5:$B$504,"&lt;="&amp;B154,$B$5:$B$504,"&gt;="&amp;Settings!$B$5))</f>
        <v/>
      </c>
      <c r="P154" s="9">
        <f>IF(H154="","",IFERROR(IF(AND(INDEX(Rates!$F$5:$F$26,MATCH(H154,Rates!$A$5:$A$26,0))=0,INDEX(Rates!$G$5:$G$26,MATCH(H154,Rates!$A$5:$A$26,0))=0),"Deduct (no threshold)",IF(OR(AND(INDEX(Rates!$F$5:$F$26,MATCH(H154,Rates!$A$5:$A$26,0))&gt;0,J154&gt;INDEX(Rates!$F$5:$F$26,MATCH(H154,Rates!$A$5:$A$26,0))),AND(INDEX(Rates!$G$5:$G$26,MATCH(H154,Rates!$A$5:$A$26,0))&gt;0,O154&gt;INDEX(Rates!$G$5:$G$26,MATCH(H154,Rates!$A$5:$A$26,0)))),"Deduct","Below threshold: check")),"?"))</f>
        <v/>
      </c>
      <c r="Q154" s="10" t="n"/>
      <c r="R154" s="16">
        <f>IF(OR(B154="",Q154=""),0,IF(Q154&gt;B154,((YEAR(Q154)-YEAR(B154))*12+MONTH(Q154)-MONTH(B154)+1),0))</f>
        <v/>
      </c>
      <c r="S154" s="15">
        <f>ROUND(N154*Settings!$B$8*R154,0)</f>
        <v/>
      </c>
      <c r="T154" s="17">
        <f>IF(B154="","",IF(MONTH(IF(Q154="",B154,Q154))=3,DATE(YEAR(IF(Q154="",B154,Q154)),4,30),DATE(YEAR(IF(Q154="",B154,Q154)),MONTH(IF(Q154="",B154,Q154))+1,7)))</f>
        <v/>
      </c>
      <c r="U154" s="10" t="n"/>
      <c r="V154" s="11" t="n"/>
      <c r="W154" s="16">
        <f>IF(OR(B154="",N154=0),0,IF(U154="",IF(Settings!$B$4&gt;T154,((YEAR(Settings!$B$4)-YEAR(IF(Q154="",B154,Q154)))*12+MONTH(Settings!$B$4)-MONTH(IF(Q154="",B154,Q154))+1),0),IF(U154&gt;T154,((YEAR(U154)-YEAR(IF(Q154="",B154,Q154)))*12+MONTH(U154)-MONTH(IF(Q154="",B154,Q154))+1),0)))</f>
        <v/>
      </c>
      <c r="X154" s="15">
        <f>ROUND(N154*Settings!$B$9*W154,0)</f>
        <v/>
      </c>
      <c r="Y154" s="15">
        <f>S154+X154</f>
        <v/>
      </c>
      <c r="Z154" s="18">
        <f>IF(B154="","",DATE(YEAR(IF(Q154="",B154,Q154)),MONTH(IF(Q154="",B154,Q154)),1))</f>
        <v/>
      </c>
      <c r="AA154" s="9">
        <f>IF(B154="","","Q"&amp;(INT(MOD(MONTH(IF(Q154="",B154,Q154))-4,12)/3)+1))</f>
        <v/>
      </c>
      <c r="AB154" s="9">
        <f>IF(H154="","",IFERROR(INDEX(Rates!$M$5:$M$26,MATCH(H154,Rates!$A$5:$A$26,0)),""))</f>
        <v/>
      </c>
    </row>
    <row r="155">
      <c r="A155" s="9">
        <f>IF(B155="","",ROW()-4)</f>
        <v/>
      </c>
      <c r="B155" s="10" t="n"/>
      <c r="C155" s="11" t="n"/>
      <c r="D155" s="11" t="n"/>
      <c r="E155" s="9">
        <f>IF(B155="","",IF(D155="","No PAN",IF(AND(LEN(D155)=10,ISERROR(VALUE(LEFT(D155,1))),ISERROR(VALUE(MID(D155,5,1))),ISNUMBER(VALUE(MID(D155,6,4))),ISERROR(VALUE(RIGHT(D155,1)))),"Format OK","Check PAN")))</f>
        <v/>
      </c>
      <c r="F155" s="11" t="n"/>
      <c r="G155" s="9">
        <f>IF(B155="","",IF(F155&lt;&gt;"",F155,IF(E155&lt;&gt;"Format OK","Others",IF(OR(MID(D155,4,1)="P",MID(D155,4,1)="H"),"Individual/HUF",IF(MID(D155,4,1)="C","Company","Others")))))</f>
        <v/>
      </c>
      <c r="H155" s="11" t="n"/>
      <c r="I155" s="9">
        <f>IF(H155="","",IFERROR(INDEX(IF(G155="Individual/HUF",Rates!$C$5:$C$26,IF(G155="Company",Rates!$D$5:$D$26,Rates!$E$5:$E$26)),MATCH(H155,Rates!$A$5:$A$26,0)),"?"))</f>
        <v/>
      </c>
      <c r="J155" s="12" t="n"/>
      <c r="K155" s="13">
        <f>IF(H155="","",IFERROR(INDEX(IF(G155="Individual/HUF",Rates!$I$5:$I$26,IF(G155="Company",Rates!$J$5:$J$26,Rates!$K$5:$K$26)),MATCH(H155,Rates!$A$5:$A$26,0)),""))</f>
        <v/>
      </c>
      <c r="L155" s="14" t="n"/>
      <c r="M155" s="13">
        <f>IF(H155="","",IF(L155&lt;&gt;"",IF(E155="Format OK",L155,MAX(L155,INDEX(Rates!$L$5:$L$26,MATCH(H155,Rates!$A$5:$A$26,0)))),IF(K155="","rate?",IF(E155="Format OK",K155,MAX(K155,INDEX(Rates!$L$5:$L$26,MATCH(H155,Rates!$A$5:$A$26,0)))))))</f>
        <v/>
      </c>
      <c r="N155" s="15">
        <f>IF(OR(H155="",NOT(ISNUMBER(M155))),0,IF(AND(LEFT(P155,5)="Below",L155=""),0,ROUND(J155*M155,0)))</f>
        <v/>
      </c>
      <c r="O155" s="15">
        <f>IF(H155="","",SUMIFS($J$5:$J$504,$C$5:$C$504,C155,$H$5:$H$504,H155,$B$5:$B$504,"&lt;="&amp;B155,$B$5:$B$504,"&gt;="&amp;Settings!$B$5))</f>
        <v/>
      </c>
      <c r="P155" s="9">
        <f>IF(H155="","",IFERROR(IF(AND(INDEX(Rates!$F$5:$F$26,MATCH(H155,Rates!$A$5:$A$26,0))=0,INDEX(Rates!$G$5:$G$26,MATCH(H155,Rates!$A$5:$A$26,0))=0),"Deduct (no threshold)",IF(OR(AND(INDEX(Rates!$F$5:$F$26,MATCH(H155,Rates!$A$5:$A$26,0))&gt;0,J155&gt;INDEX(Rates!$F$5:$F$26,MATCH(H155,Rates!$A$5:$A$26,0))),AND(INDEX(Rates!$G$5:$G$26,MATCH(H155,Rates!$A$5:$A$26,0))&gt;0,O155&gt;INDEX(Rates!$G$5:$G$26,MATCH(H155,Rates!$A$5:$A$26,0)))),"Deduct","Below threshold: check")),"?"))</f>
        <v/>
      </c>
      <c r="Q155" s="10" t="n"/>
      <c r="R155" s="16">
        <f>IF(OR(B155="",Q155=""),0,IF(Q155&gt;B155,((YEAR(Q155)-YEAR(B155))*12+MONTH(Q155)-MONTH(B155)+1),0))</f>
        <v/>
      </c>
      <c r="S155" s="15">
        <f>ROUND(N155*Settings!$B$8*R155,0)</f>
        <v/>
      </c>
      <c r="T155" s="17">
        <f>IF(B155="","",IF(MONTH(IF(Q155="",B155,Q155))=3,DATE(YEAR(IF(Q155="",B155,Q155)),4,30),DATE(YEAR(IF(Q155="",B155,Q155)),MONTH(IF(Q155="",B155,Q155))+1,7)))</f>
        <v/>
      </c>
      <c r="U155" s="10" t="n"/>
      <c r="V155" s="11" t="n"/>
      <c r="W155" s="16">
        <f>IF(OR(B155="",N155=0),0,IF(U155="",IF(Settings!$B$4&gt;T155,((YEAR(Settings!$B$4)-YEAR(IF(Q155="",B155,Q155)))*12+MONTH(Settings!$B$4)-MONTH(IF(Q155="",B155,Q155))+1),0),IF(U155&gt;T155,((YEAR(U155)-YEAR(IF(Q155="",B155,Q155)))*12+MONTH(U155)-MONTH(IF(Q155="",B155,Q155))+1),0)))</f>
        <v/>
      </c>
      <c r="X155" s="15">
        <f>ROUND(N155*Settings!$B$9*W155,0)</f>
        <v/>
      </c>
      <c r="Y155" s="15">
        <f>S155+X155</f>
        <v/>
      </c>
      <c r="Z155" s="18">
        <f>IF(B155="","",DATE(YEAR(IF(Q155="",B155,Q155)),MONTH(IF(Q155="",B155,Q155)),1))</f>
        <v/>
      </c>
      <c r="AA155" s="9">
        <f>IF(B155="","","Q"&amp;(INT(MOD(MONTH(IF(Q155="",B155,Q155))-4,12)/3)+1))</f>
        <v/>
      </c>
      <c r="AB155" s="9">
        <f>IF(H155="","",IFERROR(INDEX(Rates!$M$5:$M$26,MATCH(H155,Rates!$A$5:$A$26,0)),""))</f>
        <v/>
      </c>
    </row>
    <row r="156">
      <c r="A156" s="9">
        <f>IF(B156="","",ROW()-4)</f>
        <v/>
      </c>
      <c r="B156" s="10" t="n"/>
      <c r="C156" s="11" t="n"/>
      <c r="D156" s="11" t="n"/>
      <c r="E156" s="9">
        <f>IF(B156="","",IF(D156="","No PAN",IF(AND(LEN(D156)=10,ISERROR(VALUE(LEFT(D156,1))),ISERROR(VALUE(MID(D156,5,1))),ISNUMBER(VALUE(MID(D156,6,4))),ISERROR(VALUE(RIGHT(D156,1)))),"Format OK","Check PAN")))</f>
        <v/>
      </c>
      <c r="F156" s="11" t="n"/>
      <c r="G156" s="9">
        <f>IF(B156="","",IF(F156&lt;&gt;"",F156,IF(E156&lt;&gt;"Format OK","Others",IF(OR(MID(D156,4,1)="P",MID(D156,4,1)="H"),"Individual/HUF",IF(MID(D156,4,1)="C","Company","Others")))))</f>
        <v/>
      </c>
      <c r="H156" s="11" t="n"/>
      <c r="I156" s="9">
        <f>IF(H156="","",IFERROR(INDEX(IF(G156="Individual/HUF",Rates!$C$5:$C$26,IF(G156="Company",Rates!$D$5:$D$26,Rates!$E$5:$E$26)),MATCH(H156,Rates!$A$5:$A$26,0)),"?"))</f>
        <v/>
      </c>
      <c r="J156" s="12" t="n"/>
      <c r="K156" s="13">
        <f>IF(H156="","",IFERROR(INDEX(IF(G156="Individual/HUF",Rates!$I$5:$I$26,IF(G156="Company",Rates!$J$5:$J$26,Rates!$K$5:$K$26)),MATCH(H156,Rates!$A$5:$A$26,0)),""))</f>
        <v/>
      </c>
      <c r="L156" s="14" t="n"/>
      <c r="M156" s="13">
        <f>IF(H156="","",IF(L156&lt;&gt;"",IF(E156="Format OK",L156,MAX(L156,INDEX(Rates!$L$5:$L$26,MATCH(H156,Rates!$A$5:$A$26,0)))),IF(K156="","rate?",IF(E156="Format OK",K156,MAX(K156,INDEX(Rates!$L$5:$L$26,MATCH(H156,Rates!$A$5:$A$26,0)))))))</f>
        <v/>
      </c>
      <c r="N156" s="15">
        <f>IF(OR(H156="",NOT(ISNUMBER(M156))),0,IF(AND(LEFT(P156,5)="Below",L156=""),0,ROUND(J156*M156,0)))</f>
        <v/>
      </c>
      <c r="O156" s="15">
        <f>IF(H156="","",SUMIFS($J$5:$J$504,$C$5:$C$504,C156,$H$5:$H$504,H156,$B$5:$B$504,"&lt;="&amp;B156,$B$5:$B$504,"&gt;="&amp;Settings!$B$5))</f>
        <v/>
      </c>
      <c r="P156" s="9">
        <f>IF(H156="","",IFERROR(IF(AND(INDEX(Rates!$F$5:$F$26,MATCH(H156,Rates!$A$5:$A$26,0))=0,INDEX(Rates!$G$5:$G$26,MATCH(H156,Rates!$A$5:$A$26,0))=0),"Deduct (no threshold)",IF(OR(AND(INDEX(Rates!$F$5:$F$26,MATCH(H156,Rates!$A$5:$A$26,0))&gt;0,J156&gt;INDEX(Rates!$F$5:$F$26,MATCH(H156,Rates!$A$5:$A$26,0))),AND(INDEX(Rates!$G$5:$G$26,MATCH(H156,Rates!$A$5:$A$26,0))&gt;0,O156&gt;INDEX(Rates!$G$5:$G$26,MATCH(H156,Rates!$A$5:$A$26,0)))),"Deduct","Below threshold: check")),"?"))</f>
        <v/>
      </c>
      <c r="Q156" s="10" t="n"/>
      <c r="R156" s="16">
        <f>IF(OR(B156="",Q156=""),0,IF(Q156&gt;B156,((YEAR(Q156)-YEAR(B156))*12+MONTH(Q156)-MONTH(B156)+1),0))</f>
        <v/>
      </c>
      <c r="S156" s="15">
        <f>ROUND(N156*Settings!$B$8*R156,0)</f>
        <v/>
      </c>
      <c r="T156" s="17">
        <f>IF(B156="","",IF(MONTH(IF(Q156="",B156,Q156))=3,DATE(YEAR(IF(Q156="",B156,Q156)),4,30),DATE(YEAR(IF(Q156="",B156,Q156)),MONTH(IF(Q156="",B156,Q156))+1,7)))</f>
        <v/>
      </c>
      <c r="U156" s="10" t="n"/>
      <c r="V156" s="11" t="n"/>
      <c r="W156" s="16">
        <f>IF(OR(B156="",N156=0),0,IF(U156="",IF(Settings!$B$4&gt;T156,((YEAR(Settings!$B$4)-YEAR(IF(Q156="",B156,Q156)))*12+MONTH(Settings!$B$4)-MONTH(IF(Q156="",B156,Q156))+1),0),IF(U156&gt;T156,((YEAR(U156)-YEAR(IF(Q156="",B156,Q156)))*12+MONTH(U156)-MONTH(IF(Q156="",B156,Q156))+1),0)))</f>
        <v/>
      </c>
      <c r="X156" s="15">
        <f>ROUND(N156*Settings!$B$9*W156,0)</f>
        <v/>
      </c>
      <c r="Y156" s="15">
        <f>S156+X156</f>
        <v/>
      </c>
      <c r="Z156" s="18">
        <f>IF(B156="","",DATE(YEAR(IF(Q156="",B156,Q156)),MONTH(IF(Q156="",B156,Q156)),1))</f>
        <v/>
      </c>
      <c r="AA156" s="9">
        <f>IF(B156="","","Q"&amp;(INT(MOD(MONTH(IF(Q156="",B156,Q156))-4,12)/3)+1))</f>
        <v/>
      </c>
      <c r="AB156" s="9">
        <f>IF(H156="","",IFERROR(INDEX(Rates!$M$5:$M$26,MATCH(H156,Rates!$A$5:$A$26,0)),""))</f>
        <v/>
      </c>
    </row>
    <row r="157">
      <c r="A157" s="9">
        <f>IF(B157="","",ROW()-4)</f>
        <v/>
      </c>
      <c r="B157" s="10" t="n"/>
      <c r="C157" s="11" t="n"/>
      <c r="D157" s="11" t="n"/>
      <c r="E157" s="9">
        <f>IF(B157="","",IF(D157="","No PAN",IF(AND(LEN(D157)=10,ISERROR(VALUE(LEFT(D157,1))),ISERROR(VALUE(MID(D157,5,1))),ISNUMBER(VALUE(MID(D157,6,4))),ISERROR(VALUE(RIGHT(D157,1)))),"Format OK","Check PAN")))</f>
        <v/>
      </c>
      <c r="F157" s="11" t="n"/>
      <c r="G157" s="9">
        <f>IF(B157="","",IF(F157&lt;&gt;"",F157,IF(E157&lt;&gt;"Format OK","Others",IF(OR(MID(D157,4,1)="P",MID(D157,4,1)="H"),"Individual/HUF",IF(MID(D157,4,1)="C","Company","Others")))))</f>
        <v/>
      </c>
      <c r="H157" s="11" t="n"/>
      <c r="I157" s="9">
        <f>IF(H157="","",IFERROR(INDEX(IF(G157="Individual/HUF",Rates!$C$5:$C$26,IF(G157="Company",Rates!$D$5:$D$26,Rates!$E$5:$E$26)),MATCH(H157,Rates!$A$5:$A$26,0)),"?"))</f>
        <v/>
      </c>
      <c r="J157" s="12" t="n"/>
      <c r="K157" s="13">
        <f>IF(H157="","",IFERROR(INDEX(IF(G157="Individual/HUF",Rates!$I$5:$I$26,IF(G157="Company",Rates!$J$5:$J$26,Rates!$K$5:$K$26)),MATCH(H157,Rates!$A$5:$A$26,0)),""))</f>
        <v/>
      </c>
      <c r="L157" s="14" t="n"/>
      <c r="M157" s="13">
        <f>IF(H157="","",IF(L157&lt;&gt;"",IF(E157="Format OK",L157,MAX(L157,INDEX(Rates!$L$5:$L$26,MATCH(H157,Rates!$A$5:$A$26,0)))),IF(K157="","rate?",IF(E157="Format OK",K157,MAX(K157,INDEX(Rates!$L$5:$L$26,MATCH(H157,Rates!$A$5:$A$26,0)))))))</f>
        <v/>
      </c>
      <c r="N157" s="15">
        <f>IF(OR(H157="",NOT(ISNUMBER(M157))),0,IF(AND(LEFT(P157,5)="Below",L157=""),0,ROUND(J157*M157,0)))</f>
        <v/>
      </c>
      <c r="O157" s="15">
        <f>IF(H157="","",SUMIFS($J$5:$J$504,$C$5:$C$504,C157,$H$5:$H$504,H157,$B$5:$B$504,"&lt;="&amp;B157,$B$5:$B$504,"&gt;="&amp;Settings!$B$5))</f>
        <v/>
      </c>
      <c r="P157" s="9">
        <f>IF(H157="","",IFERROR(IF(AND(INDEX(Rates!$F$5:$F$26,MATCH(H157,Rates!$A$5:$A$26,0))=0,INDEX(Rates!$G$5:$G$26,MATCH(H157,Rates!$A$5:$A$26,0))=0),"Deduct (no threshold)",IF(OR(AND(INDEX(Rates!$F$5:$F$26,MATCH(H157,Rates!$A$5:$A$26,0))&gt;0,J157&gt;INDEX(Rates!$F$5:$F$26,MATCH(H157,Rates!$A$5:$A$26,0))),AND(INDEX(Rates!$G$5:$G$26,MATCH(H157,Rates!$A$5:$A$26,0))&gt;0,O157&gt;INDEX(Rates!$G$5:$G$26,MATCH(H157,Rates!$A$5:$A$26,0)))),"Deduct","Below threshold: check")),"?"))</f>
        <v/>
      </c>
      <c r="Q157" s="10" t="n"/>
      <c r="R157" s="16">
        <f>IF(OR(B157="",Q157=""),0,IF(Q157&gt;B157,((YEAR(Q157)-YEAR(B157))*12+MONTH(Q157)-MONTH(B157)+1),0))</f>
        <v/>
      </c>
      <c r="S157" s="15">
        <f>ROUND(N157*Settings!$B$8*R157,0)</f>
        <v/>
      </c>
      <c r="T157" s="17">
        <f>IF(B157="","",IF(MONTH(IF(Q157="",B157,Q157))=3,DATE(YEAR(IF(Q157="",B157,Q157)),4,30),DATE(YEAR(IF(Q157="",B157,Q157)),MONTH(IF(Q157="",B157,Q157))+1,7)))</f>
        <v/>
      </c>
      <c r="U157" s="10" t="n"/>
      <c r="V157" s="11" t="n"/>
      <c r="W157" s="16">
        <f>IF(OR(B157="",N157=0),0,IF(U157="",IF(Settings!$B$4&gt;T157,((YEAR(Settings!$B$4)-YEAR(IF(Q157="",B157,Q157)))*12+MONTH(Settings!$B$4)-MONTH(IF(Q157="",B157,Q157))+1),0),IF(U157&gt;T157,((YEAR(U157)-YEAR(IF(Q157="",B157,Q157)))*12+MONTH(U157)-MONTH(IF(Q157="",B157,Q157))+1),0)))</f>
        <v/>
      </c>
      <c r="X157" s="15">
        <f>ROUND(N157*Settings!$B$9*W157,0)</f>
        <v/>
      </c>
      <c r="Y157" s="15">
        <f>S157+X157</f>
        <v/>
      </c>
      <c r="Z157" s="18">
        <f>IF(B157="","",DATE(YEAR(IF(Q157="",B157,Q157)),MONTH(IF(Q157="",B157,Q157)),1))</f>
        <v/>
      </c>
      <c r="AA157" s="9">
        <f>IF(B157="","","Q"&amp;(INT(MOD(MONTH(IF(Q157="",B157,Q157))-4,12)/3)+1))</f>
        <v/>
      </c>
      <c r="AB157" s="9">
        <f>IF(H157="","",IFERROR(INDEX(Rates!$M$5:$M$26,MATCH(H157,Rates!$A$5:$A$26,0)),""))</f>
        <v/>
      </c>
    </row>
    <row r="158">
      <c r="A158" s="9">
        <f>IF(B158="","",ROW()-4)</f>
        <v/>
      </c>
      <c r="B158" s="10" t="n"/>
      <c r="C158" s="11" t="n"/>
      <c r="D158" s="11" t="n"/>
      <c r="E158" s="9">
        <f>IF(B158="","",IF(D158="","No PAN",IF(AND(LEN(D158)=10,ISERROR(VALUE(LEFT(D158,1))),ISERROR(VALUE(MID(D158,5,1))),ISNUMBER(VALUE(MID(D158,6,4))),ISERROR(VALUE(RIGHT(D158,1)))),"Format OK","Check PAN")))</f>
        <v/>
      </c>
      <c r="F158" s="11" t="n"/>
      <c r="G158" s="9">
        <f>IF(B158="","",IF(F158&lt;&gt;"",F158,IF(E158&lt;&gt;"Format OK","Others",IF(OR(MID(D158,4,1)="P",MID(D158,4,1)="H"),"Individual/HUF",IF(MID(D158,4,1)="C","Company","Others")))))</f>
        <v/>
      </c>
      <c r="H158" s="11" t="n"/>
      <c r="I158" s="9">
        <f>IF(H158="","",IFERROR(INDEX(IF(G158="Individual/HUF",Rates!$C$5:$C$26,IF(G158="Company",Rates!$D$5:$D$26,Rates!$E$5:$E$26)),MATCH(H158,Rates!$A$5:$A$26,0)),"?"))</f>
        <v/>
      </c>
      <c r="J158" s="12" t="n"/>
      <c r="K158" s="13">
        <f>IF(H158="","",IFERROR(INDEX(IF(G158="Individual/HUF",Rates!$I$5:$I$26,IF(G158="Company",Rates!$J$5:$J$26,Rates!$K$5:$K$26)),MATCH(H158,Rates!$A$5:$A$26,0)),""))</f>
        <v/>
      </c>
      <c r="L158" s="14" t="n"/>
      <c r="M158" s="13">
        <f>IF(H158="","",IF(L158&lt;&gt;"",IF(E158="Format OK",L158,MAX(L158,INDEX(Rates!$L$5:$L$26,MATCH(H158,Rates!$A$5:$A$26,0)))),IF(K158="","rate?",IF(E158="Format OK",K158,MAX(K158,INDEX(Rates!$L$5:$L$26,MATCH(H158,Rates!$A$5:$A$26,0)))))))</f>
        <v/>
      </c>
      <c r="N158" s="15">
        <f>IF(OR(H158="",NOT(ISNUMBER(M158))),0,IF(AND(LEFT(P158,5)="Below",L158=""),0,ROUND(J158*M158,0)))</f>
        <v/>
      </c>
      <c r="O158" s="15">
        <f>IF(H158="","",SUMIFS($J$5:$J$504,$C$5:$C$504,C158,$H$5:$H$504,H158,$B$5:$B$504,"&lt;="&amp;B158,$B$5:$B$504,"&gt;="&amp;Settings!$B$5))</f>
        <v/>
      </c>
      <c r="P158" s="9">
        <f>IF(H158="","",IFERROR(IF(AND(INDEX(Rates!$F$5:$F$26,MATCH(H158,Rates!$A$5:$A$26,0))=0,INDEX(Rates!$G$5:$G$26,MATCH(H158,Rates!$A$5:$A$26,0))=0),"Deduct (no threshold)",IF(OR(AND(INDEX(Rates!$F$5:$F$26,MATCH(H158,Rates!$A$5:$A$26,0))&gt;0,J158&gt;INDEX(Rates!$F$5:$F$26,MATCH(H158,Rates!$A$5:$A$26,0))),AND(INDEX(Rates!$G$5:$G$26,MATCH(H158,Rates!$A$5:$A$26,0))&gt;0,O158&gt;INDEX(Rates!$G$5:$G$26,MATCH(H158,Rates!$A$5:$A$26,0)))),"Deduct","Below threshold: check")),"?"))</f>
        <v/>
      </c>
      <c r="Q158" s="10" t="n"/>
      <c r="R158" s="16">
        <f>IF(OR(B158="",Q158=""),0,IF(Q158&gt;B158,((YEAR(Q158)-YEAR(B158))*12+MONTH(Q158)-MONTH(B158)+1),0))</f>
        <v/>
      </c>
      <c r="S158" s="15">
        <f>ROUND(N158*Settings!$B$8*R158,0)</f>
        <v/>
      </c>
      <c r="T158" s="17">
        <f>IF(B158="","",IF(MONTH(IF(Q158="",B158,Q158))=3,DATE(YEAR(IF(Q158="",B158,Q158)),4,30),DATE(YEAR(IF(Q158="",B158,Q158)),MONTH(IF(Q158="",B158,Q158))+1,7)))</f>
        <v/>
      </c>
      <c r="U158" s="10" t="n"/>
      <c r="V158" s="11" t="n"/>
      <c r="W158" s="16">
        <f>IF(OR(B158="",N158=0),0,IF(U158="",IF(Settings!$B$4&gt;T158,((YEAR(Settings!$B$4)-YEAR(IF(Q158="",B158,Q158)))*12+MONTH(Settings!$B$4)-MONTH(IF(Q158="",B158,Q158))+1),0),IF(U158&gt;T158,((YEAR(U158)-YEAR(IF(Q158="",B158,Q158)))*12+MONTH(U158)-MONTH(IF(Q158="",B158,Q158))+1),0)))</f>
        <v/>
      </c>
      <c r="X158" s="15">
        <f>ROUND(N158*Settings!$B$9*W158,0)</f>
        <v/>
      </c>
      <c r="Y158" s="15">
        <f>S158+X158</f>
        <v/>
      </c>
      <c r="Z158" s="18">
        <f>IF(B158="","",DATE(YEAR(IF(Q158="",B158,Q158)),MONTH(IF(Q158="",B158,Q158)),1))</f>
        <v/>
      </c>
      <c r="AA158" s="9">
        <f>IF(B158="","","Q"&amp;(INT(MOD(MONTH(IF(Q158="",B158,Q158))-4,12)/3)+1))</f>
        <v/>
      </c>
      <c r="AB158" s="9">
        <f>IF(H158="","",IFERROR(INDEX(Rates!$M$5:$M$26,MATCH(H158,Rates!$A$5:$A$26,0)),""))</f>
        <v/>
      </c>
    </row>
    <row r="159">
      <c r="A159" s="9">
        <f>IF(B159="","",ROW()-4)</f>
        <v/>
      </c>
      <c r="B159" s="10" t="n"/>
      <c r="C159" s="11" t="n"/>
      <c r="D159" s="11" t="n"/>
      <c r="E159" s="9">
        <f>IF(B159="","",IF(D159="","No PAN",IF(AND(LEN(D159)=10,ISERROR(VALUE(LEFT(D159,1))),ISERROR(VALUE(MID(D159,5,1))),ISNUMBER(VALUE(MID(D159,6,4))),ISERROR(VALUE(RIGHT(D159,1)))),"Format OK","Check PAN")))</f>
        <v/>
      </c>
      <c r="F159" s="11" t="n"/>
      <c r="G159" s="9">
        <f>IF(B159="","",IF(F159&lt;&gt;"",F159,IF(E159&lt;&gt;"Format OK","Others",IF(OR(MID(D159,4,1)="P",MID(D159,4,1)="H"),"Individual/HUF",IF(MID(D159,4,1)="C","Company","Others")))))</f>
        <v/>
      </c>
      <c r="H159" s="11" t="n"/>
      <c r="I159" s="9">
        <f>IF(H159="","",IFERROR(INDEX(IF(G159="Individual/HUF",Rates!$C$5:$C$26,IF(G159="Company",Rates!$D$5:$D$26,Rates!$E$5:$E$26)),MATCH(H159,Rates!$A$5:$A$26,0)),"?"))</f>
        <v/>
      </c>
      <c r="J159" s="12" t="n"/>
      <c r="K159" s="13">
        <f>IF(H159="","",IFERROR(INDEX(IF(G159="Individual/HUF",Rates!$I$5:$I$26,IF(G159="Company",Rates!$J$5:$J$26,Rates!$K$5:$K$26)),MATCH(H159,Rates!$A$5:$A$26,0)),""))</f>
        <v/>
      </c>
      <c r="L159" s="14" t="n"/>
      <c r="M159" s="13">
        <f>IF(H159="","",IF(L159&lt;&gt;"",IF(E159="Format OK",L159,MAX(L159,INDEX(Rates!$L$5:$L$26,MATCH(H159,Rates!$A$5:$A$26,0)))),IF(K159="","rate?",IF(E159="Format OK",K159,MAX(K159,INDEX(Rates!$L$5:$L$26,MATCH(H159,Rates!$A$5:$A$26,0)))))))</f>
        <v/>
      </c>
      <c r="N159" s="15">
        <f>IF(OR(H159="",NOT(ISNUMBER(M159))),0,IF(AND(LEFT(P159,5)="Below",L159=""),0,ROUND(J159*M159,0)))</f>
        <v/>
      </c>
      <c r="O159" s="15">
        <f>IF(H159="","",SUMIFS($J$5:$J$504,$C$5:$C$504,C159,$H$5:$H$504,H159,$B$5:$B$504,"&lt;="&amp;B159,$B$5:$B$504,"&gt;="&amp;Settings!$B$5))</f>
        <v/>
      </c>
      <c r="P159" s="9">
        <f>IF(H159="","",IFERROR(IF(AND(INDEX(Rates!$F$5:$F$26,MATCH(H159,Rates!$A$5:$A$26,0))=0,INDEX(Rates!$G$5:$G$26,MATCH(H159,Rates!$A$5:$A$26,0))=0),"Deduct (no threshold)",IF(OR(AND(INDEX(Rates!$F$5:$F$26,MATCH(H159,Rates!$A$5:$A$26,0))&gt;0,J159&gt;INDEX(Rates!$F$5:$F$26,MATCH(H159,Rates!$A$5:$A$26,0))),AND(INDEX(Rates!$G$5:$G$26,MATCH(H159,Rates!$A$5:$A$26,0))&gt;0,O159&gt;INDEX(Rates!$G$5:$G$26,MATCH(H159,Rates!$A$5:$A$26,0)))),"Deduct","Below threshold: check")),"?"))</f>
        <v/>
      </c>
      <c r="Q159" s="10" t="n"/>
      <c r="R159" s="16">
        <f>IF(OR(B159="",Q159=""),0,IF(Q159&gt;B159,((YEAR(Q159)-YEAR(B159))*12+MONTH(Q159)-MONTH(B159)+1),0))</f>
        <v/>
      </c>
      <c r="S159" s="15">
        <f>ROUND(N159*Settings!$B$8*R159,0)</f>
        <v/>
      </c>
      <c r="T159" s="17">
        <f>IF(B159="","",IF(MONTH(IF(Q159="",B159,Q159))=3,DATE(YEAR(IF(Q159="",B159,Q159)),4,30),DATE(YEAR(IF(Q159="",B159,Q159)),MONTH(IF(Q159="",B159,Q159))+1,7)))</f>
        <v/>
      </c>
      <c r="U159" s="10" t="n"/>
      <c r="V159" s="11" t="n"/>
      <c r="W159" s="16">
        <f>IF(OR(B159="",N159=0),0,IF(U159="",IF(Settings!$B$4&gt;T159,((YEAR(Settings!$B$4)-YEAR(IF(Q159="",B159,Q159)))*12+MONTH(Settings!$B$4)-MONTH(IF(Q159="",B159,Q159))+1),0),IF(U159&gt;T159,((YEAR(U159)-YEAR(IF(Q159="",B159,Q159)))*12+MONTH(U159)-MONTH(IF(Q159="",B159,Q159))+1),0)))</f>
        <v/>
      </c>
      <c r="X159" s="15">
        <f>ROUND(N159*Settings!$B$9*W159,0)</f>
        <v/>
      </c>
      <c r="Y159" s="15">
        <f>S159+X159</f>
        <v/>
      </c>
      <c r="Z159" s="18">
        <f>IF(B159="","",DATE(YEAR(IF(Q159="",B159,Q159)),MONTH(IF(Q159="",B159,Q159)),1))</f>
        <v/>
      </c>
      <c r="AA159" s="9">
        <f>IF(B159="","","Q"&amp;(INT(MOD(MONTH(IF(Q159="",B159,Q159))-4,12)/3)+1))</f>
        <v/>
      </c>
      <c r="AB159" s="9">
        <f>IF(H159="","",IFERROR(INDEX(Rates!$M$5:$M$26,MATCH(H159,Rates!$A$5:$A$26,0)),""))</f>
        <v/>
      </c>
    </row>
    <row r="160">
      <c r="A160" s="9">
        <f>IF(B160="","",ROW()-4)</f>
        <v/>
      </c>
      <c r="B160" s="10" t="n"/>
      <c r="C160" s="11" t="n"/>
      <c r="D160" s="11" t="n"/>
      <c r="E160" s="9">
        <f>IF(B160="","",IF(D160="","No PAN",IF(AND(LEN(D160)=10,ISERROR(VALUE(LEFT(D160,1))),ISERROR(VALUE(MID(D160,5,1))),ISNUMBER(VALUE(MID(D160,6,4))),ISERROR(VALUE(RIGHT(D160,1)))),"Format OK","Check PAN")))</f>
        <v/>
      </c>
      <c r="F160" s="11" t="n"/>
      <c r="G160" s="9">
        <f>IF(B160="","",IF(F160&lt;&gt;"",F160,IF(E160&lt;&gt;"Format OK","Others",IF(OR(MID(D160,4,1)="P",MID(D160,4,1)="H"),"Individual/HUF",IF(MID(D160,4,1)="C","Company","Others")))))</f>
        <v/>
      </c>
      <c r="H160" s="11" t="n"/>
      <c r="I160" s="9">
        <f>IF(H160="","",IFERROR(INDEX(IF(G160="Individual/HUF",Rates!$C$5:$C$26,IF(G160="Company",Rates!$D$5:$D$26,Rates!$E$5:$E$26)),MATCH(H160,Rates!$A$5:$A$26,0)),"?"))</f>
        <v/>
      </c>
      <c r="J160" s="12" t="n"/>
      <c r="K160" s="13">
        <f>IF(H160="","",IFERROR(INDEX(IF(G160="Individual/HUF",Rates!$I$5:$I$26,IF(G160="Company",Rates!$J$5:$J$26,Rates!$K$5:$K$26)),MATCH(H160,Rates!$A$5:$A$26,0)),""))</f>
        <v/>
      </c>
      <c r="L160" s="14" t="n"/>
      <c r="M160" s="13">
        <f>IF(H160="","",IF(L160&lt;&gt;"",IF(E160="Format OK",L160,MAX(L160,INDEX(Rates!$L$5:$L$26,MATCH(H160,Rates!$A$5:$A$26,0)))),IF(K160="","rate?",IF(E160="Format OK",K160,MAX(K160,INDEX(Rates!$L$5:$L$26,MATCH(H160,Rates!$A$5:$A$26,0)))))))</f>
        <v/>
      </c>
      <c r="N160" s="15">
        <f>IF(OR(H160="",NOT(ISNUMBER(M160))),0,IF(AND(LEFT(P160,5)="Below",L160=""),0,ROUND(J160*M160,0)))</f>
        <v/>
      </c>
      <c r="O160" s="15">
        <f>IF(H160="","",SUMIFS($J$5:$J$504,$C$5:$C$504,C160,$H$5:$H$504,H160,$B$5:$B$504,"&lt;="&amp;B160,$B$5:$B$504,"&gt;="&amp;Settings!$B$5))</f>
        <v/>
      </c>
      <c r="P160" s="9">
        <f>IF(H160="","",IFERROR(IF(AND(INDEX(Rates!$F$5:$F$26,MATCH(H160,Rates!$A$5:$A$26,0))=0,INDEX(Rates!$G$5:$G$26,MATCH(H160,Rates!$A$5:$A$26,0))=0),"Deduct (no threshold)",IF(OR(AND(INDEX(Rates!$F$5:$F$26,MATCH(H160,Rates!$A$5:$A$26,0))&gt;0,J160&gt;INDEX(Rates!$F$5:$F$26,MATCH(H160,Rates!$A$5:$A$26,0))),AND(INDEX(Rates!$G$5:$G$26,MATCH(H160,Rates!$A$5:$A$26,0))&gt;0,O160&gt;INDEX(Rates!$G$5:$G$26,MATCH(H160,Rates!$A$5:$A$26,0)))),"Deduct","Below threshold: check")),"?"))</f>
        <v/>
      </c>
      <c r="Q160" s="10" t="n"/>
      <c r="R160" s="16">
        <f>IF(OR(B160="",Q160=""),0,IF(Q160&gt;B160,((YEAR(Q160)-YEAR(B160))*12+MONTH(Q160)-MONTH(B160)+1),0))</f>
        <v/>
      </c>
      <c r="S160" s="15">
        <f>ROUND(N160*Settings!$B$8*R160,0)</f>
        <v/>
      </c>
      <c r="T160" s="17">
        <f>IF(B160="","",IF(MONTH(IF(Q160="",B160,Q160))=3,DATE(YEAR(IF(Q160="",B160,Q160)),4,30),DATE(YEAR(IF(Q160="",B160,Q160)),MONTH(IF(Q160="",B160,Q160))+1,7)))</f>
        <v/>
      </c>
      <c r="U160" s="10" t="n"/>
      <c r="V160" s="11" t="n"/>
      <c r="W160" s="16">
        <f>IF(OR(B160="",N160=0),0,IF(U160="",IF(Settings!$B$4&gt;T160,((YEAR(Settings!$B$4)-YEAR(IF(Q160="",B160,Q160)))*12+MONTH(Settings!$B$4)-MONTH(IF(Q160="",B160,Q160))+1),0),IF(U160&gt;T160,((YEAR(U160)-YEAR(IF(Q160="",B160,Q160)))*12+MONTH(U160)-MONTH(IF(Q160="",B160,Q160))+1),0)))</f>
        <v/>
      </c>
      <c r="X160" s="15">
        <f>ROUND(N160*Settings!$B$9*W160,0)</f>
        <v/>
      </c>
      <c r="Y160" s="15">
        <f>S160+X160</f>
        <v/>
      </c>
      <c r="Z160" s="18">
        <f>IF(B160="","",DATE(YEAR(IF(Q160="",B160,Q160)),MONTH(IF(Q160="",B160,Q160)),1))</f>
        <v/>
      </c>
      <c r="AA160" s="9">
        <f>IF(B160="","","Q"&amp;(INT(MOD(MONTH(IF(Q160="",B160,Q160))-4,12)/3)+1))</f>
        <v/>
      </c>
      <c r="AB160" s="9">
        <f>IF(H160="","",IFERROR(INDEX(Rates!$M$5:$M$26,MATCH(H160,Rates!$A$5:$A$26,0)),""))</f>
        <v/>
      </c>
    </row>
    <row r="161">
      <c r="A161" s="9">
        <f>IF(B161="","",ROW()-4)</f>
        <v/>
      </c>
      <c r="B161" s="10" t="n"/>
      <c r="C161" s="11" t="n"/>
      <c r="D161" s="11" t="n"/>
      <c r="E161" s="9">
        <f>IF(B161="","",IF(D161="","No PAN",IF(AND(LEN(D161)=10,ISERROR(VALUE(LEFT(D161,1))),ISERROR(VALUE(MID(D161,5,1))),ISNUMBER(VALUE(MID(D161,6,4))),ISERROR(VALUE(RIGHT(D161,1)))),"Format OK","Check PAN")))</f>
        <v/>
      </c>
      <c r="F161" s="11" t="n"/>
      <c r="G161" s="9">
        <f>IF(B161="","",IF(F161&lt;&gt;"",F161,IF(E161&lt;&gt;"Format OK","Others",IF(OR(MID(D161,4,1)="P",MID(D161,4,1)="H"),"Individual/HUF",IF(MID(D161,4,1)="C","Company","Others")))))</f>
        <v/>
      </c>
      <c r="H161" s="11" t="n"/>
      <c r="I161" s="9">
        <f>IF(H161="","",IFERROR(INDEX(IF(G161="Individual/HUF",Rates!$C$5:$C$26,IF(G161="Company",Rates!$D$5:$D$26,Rates!$E$5:$E$26)),MATCH(H161,Rates!$A$5:$A$26,0)),"?"))</f>
        <v/>
      </c>
      <c r="J161" s="12" t="n"/>
      <c r="K161" s="13">
        <f>IF(H161="","",IFERROR(INDEX(IF(G161="Individual/HUF",Rates!$I$5:$I$26,IF(G161="Company",Rates!$J$5:$J$26,Rates!$K$5:$K$26)),MATCH(H161,Rates!$A$5:$A$26,0)),""))</f>
        <v/>
      </c>
      <c r="L161" s="14" t="n"/>
      <c r="M161" s="13">
        <f>IF(H161="","",IF(L161&lt;&gt;"",IF(E161="Format OK",L161,MAX(L161,INDEX(Rates!$L$5:$L$26,MATCH(H161,Rates!$A$5:$A$26,0)))),IF(K161="","rate?",IF(E161="Format OK",K161,MAX(K161,INDEX(Rates!$L$5:$L$26,MATCH(H161,Rates!$A$5:$A$26,0)))))))</f>
        <v/>
      </c>
      <c r="N161" s="15">
        <f>IF(OR(H161="",NOT(ISNUMBER(M161))),0,IF(AND(LEFT(P161,5)="Below",L161=""),0,ROUND(J161*M161,0)))</f>
        <v/>
      </c>
      <c r="O161" s="15">
        <f>IF(H161="","",SUMIFS($J$5:$J$504,$C$5:$C$504,C161,$H$5:$H$504,H161,$B$5:$B$504,"&lt;="&amp;B161,$B$5:$B$504,"&gt;="&amp;Settings!$B$5))</f>
        <v/>
      </c>
      <c r="P161" s="9">
        <f>IF(H161="","",IFERROR(IF(AND(INDEX(Rates!$F$5:$F$26,MATCH(H161,Rates!$A$5:$A$26,0))=0,INDEX(Rates!$G$5:$G$26,MATCH(H161,Rates!$A$5:$A$26,0))=0),"Deduct (no threshold)",IF(OR(AND(INDEX(Rates!$F$5:$F$26,MATCH(H161,Rates!$A$5:$A$26,0))&gt;0,J161&gt;INDEX(Rates!$F$5:$F$26,MATCH(H161,Rates!$A$5:$A$26,0))),AND(INDEX(Rates!$G$5:$G$26,MATCH(H161,Rates!$A$5:$A$26,0))&gt;0,O161&gt;INDEX(Rates!$G$5:$G$26,MATCH(H161,Rates!$A$5:$A$26,0)))),"Deduct","Below threshold: check")),"?"))</f>
        <v/>
      </c>
      <c r="Q161" s="10" t="n"/>
      <c r="R161" s="16">
        <f>IF(OR(B161="",Q161=""),0,IF(Q161&gt;B161,((YEAR(Q161)-YEAR(B161))*12+MONTH(Q161)-MONTH(B161)+1),0))</f>
        <v/>
      </c>
      <c r="S161" s="15">
        <f>ROUND(N161*Settings!$B$8*R161,0)</f>
        <v/>
      </c>
      <c r="T161" s="17">
        <f>IF(B161="","",IF(MONTH(IF(Q161="",B161,Q161))=3,DATE(YEAR(IF(Q161="",B161,Q161)),4,30),DATE(YEAR(IF(Q161="",B161,Q161)),MONTH(IF(Q161="",B161,Q161))+1,7)))</f>
        <v/>
      </c>
      <c r="U161" s="10" t="n"/>
      <c r="V161" s="11" t="n"/>
      <c r="W161" s="16">
        <f>IF(OR(B161="",N161=0),0,IF(U161="",IF(Settings!$B$4&gt;T161,((YEAR(Settings!$B$4)-YEAR(IF(Q161="",B161,Q161)))*12+MONTH(Settings!$B$4)-MONTH(IF(Q161="",B161,Q161))+1),0),IF(U161&gt;T161,((YEAR(U161)-YEAR(IF(Q161="",B161,Q161)))*12+MONTH(U161)-MONTH(IF(Q161="",B161,Q161))+1),0)))</f>
        <v/>
      </c>
      <c r="X161" s="15">
        <f>ROUND(N161*Settings!$B$9*W161,0)</f>
        <v/>
      </c>
      <c r="Y161" s="15">
        <f>S161+X161</f>
        <v/>
      </c>
      <c r="Z161" s="18">
        <f>IF(B161="","",DATE(YEAR(IF(Q161="",B161,Q161)),MONTH(IF(Q161="",B161,Q161)),1))</f>
        <v/>
      </c>
      <c r="AA161" s="9">
        <f>IF(B161="","","Q"&amp;(INT(MOD(MONTH(IF(Q161="",B161,Q161))-4,12)/3)+1))</f>
        <v/>
      </c>
      <c r="AB161" s="9">
        <f>IF(H161="","",IFERROR(INDEX(Rates!$M$5:$M$26,MATCH(H161,Rates!$A$5:$A$26,0)),""))</f>
        <v/>
      </c>
    </row>
    <row r="162">
      <c r="A162" s="9">
        <f>IF(B162="","",ROW()-4)</f>
        <v/>
      </c>
      <c r="B162" s="10" t="n"/>
      <c r="C162" s="11" t="n"/>
      <c r="D162" s="11" t="n"/>
      <c r="E162" s="9">
        <f>IF(B162="","",IF(D162="","No PAN",IF(AND(LEN(D162)=10,ISERROR(VALUE(LEFT(D162,1))),ISERROR(VALUE(MID(D162,5,1))),ISNUMBER(VALUE(MID(D162,6,4))),ISERROR(VALUE(RIGHT(D162,1)))),"Format OK","Check PAN")))</f>
        <v/>
      </c>
      <c r="F162" s="11" t="n"/>
      <c r="G162" s="9">
        <f>IF(B162="","",IF(F162&lt;&gt;"",F162,IF(E162&lt;&gt;"Format OK","Others",IF(OR(MID(D162,4,1)="P",MID(D162,4,1)="H"),"Individual/HUF",IF(MID(D162,4,1)="C","Company","Others")))))</f>
        <v/>
      </c>
      <c r="H162" s="11" t="n"/>
      <c r="I162" s="9">
        <f>IF(H162="","",IFERROR(INDEX(IF(G162="Individual/HUF",Rates!$C$5:$C$26,IF(G162="Company",Rates!$D$5:$D$26,Rates!$E$5:$E$26)),MATCH(H162,Rates!$A$5:$A$26,0)),"?"))</f>
        <v/>
      </c>
      <c r="J162" s="12" t="n"/>
      <c r="K162" s="13">
        <f>IF(H162="","",IFERROR(INDEX(IF(G162="Individual/HUF",Rates!$I$5:$I$26,IF(G162="Company",Rates!$J$5:$J$26,Rates!$K$5:$K$26)),MATCH(H162,Rates!$A$5:$A$26,0)),""))</f>
        <v/>
      </c>
      <c r="L162" s="14" t="n"/>
      <c r="M162" s="13">
        <f>IF(H162="","",IF(L162&lt;&gt;"",IF(E162="Format OK",L162,MAX(L162,INDEX(Rates!$L$5:$L$26,MATCH(H162,Rates!$A$5:$A$26,0)))),IF(K162="","rate?",IF(E162="Format OK",K162,MAX(K162,INDEX(Rates!$L$5:$L$26,MATCH(H162,Rates!$A$5:$A$26,0)))))))</f>
        <v/>
      </c>
      <c r="N162" s="15">
        <f>IF(OR(H162="",NOT(ISNUMBER(M162))),0,IF(AND(LEFT(P162,5)="Below",L162=""),0,ROUND(J162*M162,0)))</f>
        <v/>
      </c>
      <c r="O162" s="15">
        <f>IF(H162="","",SUMIFS($J$5:$J$504,$C$5:$C$504,C162,$H$5:$H$504,H162,$B$5:$B$504,"&lt;="&amp;B162,$B$5:$B$504,"&gt;="&amp;Settings!$B$5))</f>
        <v/>
      </c>
      <c r="P162" s="9">
        <f>IF(H162="","",IFERROR(IF(AND(INDEX(Rates!$F$5:$F$26,MATCH(H162,Rates!$A$5:$A$26,0))=0,INDEX(Rates!$G$5:$G$26,MATCH(H162,Rates!$A$5:$A$26,0))=0),"Deduct (no threshold)",IF(OR(AND(INDEX(Rates!$F$5:$F$26,MATCH(H162,Rates!$A$5:$A$26,0))&gt;0,J162&gt;INDEX(Rates!$F$5:$F$26,MATCH(H162,Rates!$A$5:$A$26,0))),AND(INDEX(Rates!$G$5:$G$26,MATCH(H162,Rates!$A$5:$A$26,0))&gt;0,O162&gt;INDEX(Rates!$G$5:$G$26,MATCH(H162,Rates!$A$5:$A$26,0)))),"Deduct","Below threshold: check")),"?"))</f>
        <v/>
      </c>
      <c r="Q162" s="10" t="n"/>
      <c r="R162" s="16">
        <f>IF(OR(B162="",Q162=""),0,IF(Q162&gt;B162,((YEAR(Q162)-YEAR(B162))*12+MONTH(Q162)-MONTH(B162)+1),0))</f>
        <v/>
      </c>
      <c r="S162" s="15">
        <f>ROUND(N162*Settings!$B$8*R162,0)</f>
        <v/>
      </c>
      <c r="T162" s="17">
        <f>IF(B162="","",IF(MONTH(IF(Q162="",B162,Q162))=3,DATE(YEAR(IF(Q162="",B162,Q162)),4,30),DATE(YEAR(IF(Q162="",B162,Q162)),MONTH(IF(Q162="",B162,Q162))+1,7)))</f>
        <v/>
      </c>
      <c r="U162" s="10" t="n"/>
      <c r="V162" s="11" t="n"/>
      <c r="W162" s="16">
        <f>IF(OR(B162="",N162=0),0,IF(U162="",IF(Settings!$B$4&gt;T162,((YEAR(Settings!$B$4)-YEAR(IF(Q162="",B162,Q162)))*12+MONTH(Settings!$B$4)-MONTH(IF(Q162="",B162,Q162))+1),0),IF(U162&gt;T162,((YEAR(U162)-YEAR(IF(Q162="",B162,Q162)))*12+MONTH(U162)-MONTH(IF(Q162="",B162,Q162))+1),0)))</f>
        <v/>
      </c>
      <c r="X162" s="15">
        <f>ROUND(N162*Settings!$B$9*W162,0)</f>
        <v/>
      </c>
      <c r="Y162" s="15">
        <f>S162+X162</f>
        <v/>
      </c>
      <c r="Z162" s="18">
        <f>IF(B162="","",DATE(YEAR(IF(Q162="",B162,Q162)),MONTH(IF(Q162="",B162,Q162)),1))</f>
        <v/>
      </c>
      <c r="AA162" s="9">
        <f>IF(B162="","","Q"&amp;(INT(MOD(MONTH(IF(Q162="",B162,Q162))-4,12)/3)+1))</f>
        <v/>
      </c>
      <c r="AB162" s="9">
        <f>IF(H162="","",IFERROR(INDEX(Rates!$M$5:$M$26,MATCH(H162,Rates!$A$5:$A$26,0)),""))</f>
        <v/>
      </c>
    </row>
    <row r="163">
      <c r="A163" s="9">
        <f>IF(B163="","",ROW()-4)</f>
        <v/>
      </c>
      <c r="B163" s="10" t="n"/>
      <c r="C163" s="11" t="n"/>
      <c r="D163" s="11" t="n"/>
      <c r="E163" s="9">
        <f>IF(B163="","",IF(D163="","No PAN",IF(AND(LEN(D163)=10,ISERROR(VALUE(LEFT(D163,1))),ISERROR(VALUE(MID(D163,5,1))),ISNUMBER(VALUE(MID(D163,6,4))),ISERROR(VALUE(RIGHT(D163,1)))),"Format OK","Check PAN")))</f>
        <v/>
      </c>
      <c r="F163" s="11" t="n"/>
      <c r="G163" s="9">
        <f>IF(B163="","",IF(F163&lt;&gt;"",F163,IF(E163&lt;&gt;"Format OK","Others",IF(OR(MID(D163,4,1)="P",MID(D163,4,1)="H"),"Individual/HUF",IF(MID(D163,4,1)="C","Company","Others")))))</f>
        <v/>
      </c>
      <c r="H163" s="11" t="n"/>
      <c r="I163" s="9">
        <f>IF(H163="","",IFERROR(INDEX(IF(G163="Individual/HUF",Rates!$C$5:$C$26,IF(G163="Company",Rates!$D$5:$D$26,Rates!$E$5:$E$26)),MATCH(H163,Rates!$A$5:$A$26,0)),"?"))</f>
        <v/>
      </c>
      <c r="J163" s="12" t="n"/>
      <c r="K163" s="13">
        <f>IF(H163="","",IFERROR(INDEX(IF(G163="Individual/HUF",Rates!$I$5:$I$26,IF(G163="Company",Rates!$J$5:$J$26,Rates!$K$5:$K$26)),MATCH(H163,Rates!$A$5:$A$26,0)),""))</f>
        <v/>
      </c>
      <c r="L163" s="14" t="n"/>
      <c r="M163" s="13">
        <f>IF(H163="","",IF(L163&lt;&gt;"",IF(E163="Format OK",L163,MAX(L163,INDEX(Rates!$L$5:$L$26,MATCH(H163,Rates!$A$5:$A$26,0)))),IF(K163="","rate?",IF(E163="Format OK",K163,MAX(K163,INDEX(Rates!$L$5:$L$26,MATCH(H163,Rates!$A$5:$A$26,0)))))))</f>
        <v/>
      </c>
      <c r="N163" s="15">
        <f>IF(OR(H163="",NOT(ISNUMBER(M163))),0,IF(AND(LEFT(P163,5)="Below",L163=""),0,ROUND(J163*M163,0)))</f>
        <v/>
      </c>
      <c r="O163" s="15">
        <f>IF(H163="","",SUMIFS($J$5:$J$504,$C$5:$C$504,C163,$H$5:$H$504,H163,$B$5:$B$504,"&lt;="&amp;B163,$B$5:$B$504,"&gt;="&amp;Settings!$B$5))</f>
        <v/>
      </c>
      <c r="P163" s="9">
        <f>IF(H163="","",IFERROR(IF(AND(INDEX(Rates!$F$5:$F$26,MATCH(H163,Rates!$A$5:$A$26,0))=0,INDEX(Rates!$G$5:$G$26,MATCH(H163,Rates!$A$5:$A$26,0))=0),"Deduct (no threshold)",IF(OR(AND(INDEX(Rates!$F$5:$F$26,MATCH(H163,Rates!$A$5:$A$26,0))&gt;0,J163&gt;INDEX(Rates!$F$5:$F$26,MATCH(H163,Rates!$A$5:$A$26,0))),AND(INDEX(Rates!$G$5:$G$26,MATCH(H163,Rates!$A$5:$A$26,0))&gt;0,O163&gt;INDEX(Rates!$G$5:$G$26,MATCH(H163,Rates!$A$5:$A$26,0)))),"Deduct","Below threshold: check")),"?"))</f>
        <v/>
      </c>
      <c r="Q163" s="10" t="n"/>
      <c r="R163" s="16">
        <f>IF(OR(B163="",Q163=""),0,IF(Q163&gt;B163,((YEAR(Q163)-YEAR(B163))*12+MONTH(Q163)-MONTH(B163)+1),0))</f>
        <v/>
      </c>
      <c r="S163" s="15">
        <f>ROUND(N163*Settings!$B$8*R163,0)</f>
        <v/>
      </c>
      <c r="T163" s="17">
        <f>IF(B163="","",IF(MONTH(IF(Q163="",B163,Q163))=3,DATE(YEAR(IF(Q163="",B163,Q163)),4,30),DATE(YEAR(IF(Q163="",B163,Q163)),MONTH(IF(Q163="",B163,Q163))+1,7)))</f>
        <v/>
      </c>
      <c r="U163" s="10" t="n"/>
      <c r="V163" s="11" t="n"/>
      <c r="W163" s="16">
        <f>IF(OR(B163="",N163=0),0,IF(U163="",IF(Settings!$B$4&gt;T163,((YEAR(Settings!$B$4)-YEAR(IF(Q163="",B163,Q163)))*12+MONTH(Settings!$B$4)-MONTH(IF(Q163="",B163,Q163))+1),0),IF(U163&gt;T163,((YEAR(U163)-YEAR(IF(Q163="",B163,Q163)))*12+MONTH(U163)-MONTH(IF(Q163="",B163,Q163))+1),0)))</f>
        <v/>
      </c>
      <c r="X163" s="15">
        <f>ROUND(N163*Settings!$B$9*W163,0)</f>
        <v/>
      </c>
      <c r="Y163" s="15">
        <f>S163+X163</f>
        <v/>
      </c>
      <c r="Z163" s="18">
        <f>IF(B163="","",DATE(YEAR(IF(Q163="",B163,Q163)),MONTH(IF(Q163="",B163,Q163)),1))</f>
        <v/>
      </c>
      <c r="AA163" s="9">
        <f>IF(B163="","","Q"&amp;(INT(MOD(MONTH(IF(Q163="",B163,Q163))-4,12)/3)+1))</f>
        <v/>
      </c>
      <c r="AB163" s="9">
        <f>IF(H163="","",IFERROR(INDEX(Rates!$M$5:$M$26,MATCH(H163,Rates!$A$5:$A$26,0)),""))</f>
        <v/>
      </c>
    </row>
    <row r="164">
      <c r="A164" s="9">
        <f>IF(B164="","",ROW()-4)</f>
        <v/>
      </c>
      <c r="B164" s="10" t="n"/>
      <c r="C164" s="11" t="n"/>
      <c r="D164" s="11" t="n"/>
      <c r="E164" s="9">
        <f>IF(B164="","",IF(D164="","No PAN",IF(AND(LEN(D164)=10,ISERROR(VALUE(LEFT(D164,1))),ISERROR(VALUE(MID(D164,5,1))),ISNUMBER(VALUE(MID(D164,6,4))),ISERROR(VALUE(RIGHT(D164,1)))),"Format OK","Check PAN")))</f>
        <v/>
      </c>
      <c r="F164" s="11" t="n"/>
      <c r="G164" s="9">
        <f>IF(B164="","",IF(F164&lt;&gt;"",F164,IF(E164&lt;&gt;"Format OK","Others",IF(OR(MID(D164,4,1)="P",MID(D164,4,1)="H"),"Individual/HUF",IF(MID(D164,4,1)="C","Company","Others")))))</f>
        <v/>
      </c>
      <c r="H164" s="11" t="n"/>
      <c r="I164" s="9">
        <f>IF(H164="","",IFERROR(INDEX(IF(G164="Individual/HUF",Rates!$C$5:$C$26,IF(G164="Company",Rates!$D$5:$D$26,Rates!$E$5:$E$26)),MATCH(H164,Rates!$A$5:$A$26,0)),"?"))</f>
        <v/>
      </c>
      <c r="J164" s="12" t="n"/>
      <c r="K164" s="13">
        <f>IF(H164="","",IFERROR(INDEX(IF(G164="Individual/HUF",Rates!$I$5:$I$26,IF(G164="Company",Rates!$J$5:$J$26,Rates!$K$5:$K$26)),MATCH(H164,Rates!$A$5:$A$26,0)),""))</f>
        <v/>
      </c>
      <c r="L164" s="14" t="n"/>
      <c r="M164" s="13">
        <f>IF(H164="","",IF(L164&lt;&gt;"",IF(E164="Format OK",L164,MAX(L164,INDEX(Rates!$L$5:$L$26,MATCH(H164,Rates!$A$5:$A$26,0)))),IF(K164="","rate?",IF(E164="Format OK",K164,MAX(K164,INDEX(Rates!$L$5:$L$26,MATCH(H164,Rates!$A$5:$A$26,0)))))))</f>
        <v/>
      </c>
      <c r="N164" s="15">
        <f>IF(OR(H164="",NOT(ISNUMBER(M164))),0,IF(AND(LEFT(P164,5)="Below",L164=""),0,ROUND(J164*M164,0)))</f>
        <v/>
      </c>
      <c r="O164" s="15">
        <f>IF(H164="","",SUMIFS($J$5:$J$504,$C$5:$C$504,C164,$H$5:$H$504,H164,$B$5:$B$504,"&lt;="&amp;B164,$B$5:$B$504,"&gt;="&amp;Settings!$B$5))</f>
        <v/>
      </c>
      <c r="P164" s="9">
        <f>IF(H164="","",IFERROR(IF(AND(INDEX(Rates!$F$5:$F$26,MATCH(H164,Rates!$A$5:$A$26,0))=0,INDEX(Rates!$G$5:$G$26,MATCH(H164,Rates!$A$5:$A$26,0))=0),"Deduct (no threshold)",IF(OR(AND(INDEX(Rates!$F$5:$F$26,MATCH(H164,Rates!$A$5:$A$26,0))&gt;0,J164&gt;INDEX(Rates!$F$5:$F$26,MATCH(H164,Rates!$A$5:$A$26,0))),AND(INDEX(Rates!$G$5:$G$26,MATCH(H164,Rates!$A$5:$A$26,0))&gt;0,O164&gt;INDEX(Rates!$G$5:$G$26,MATCH(H164,Rates!$A$5:$A$26,0)))),"Deduct","Below threshold: check")),"?"))</f>
        <v/>
      </c>
      <c r="Q164" s="10" t="n"/>
      <c r="R164" s="16">
        <f>IF(OR(B164="",Q164=""),0,IF(Q164&gt;B164,((YEAR(Q164)-YEAR(B164))*12+MONTH(Q164)-MONTH(B164)+1),0))</f>
        <v/>
      </c>
      <c r="S164" s="15">
        <f>ROUND(N164*Settings!$B$8*R164,0)</f>
        <v/>
      </c>
      <c r="T164" s="17">
        <f>IF(B164="","",IF(MONTH(IF(Q164="",B164,Q164))=3,DATE(YEAR(IF(Q164="",B164,Q164)),4,30),DATE(YEAR(IF(Q164="",B164,Q164)),MONTH(IF(Q164="",B164,Q164))+1,7)))</f>
        <v/>
      </c>
      <c r="U164" s="10" t="n"/>
      <c r="V164" s="11" t="n"/>
      <c r="W164" s="16">
        <f>IF(OR(B164="",N164=0),0,IF(U164="",IF(Settings!$B$4&gt;T164,((YEAR(Settings!$B$4)-YEAR(IF(Q164="",B164,Q164)))*12+MONTH(Settings!$B$4)-MONTH(IF(Q164="",B164,Q164))+1),0),IF(U164&gt;T164,((YEAR(U164)-YEAR(IF(Q164="",B164,Q164)))*12+MONTH(U164)-MONTH(IF(Q164="",B164,Q164))+1),0)))</f>
        <v/>
      </c>
      <c r="X164" s="15">
        <f>ROUND(N164*Settings!$B$9*W164,0)</f>
        <v/>
      </c>
      <c r="Y164" s="15">
        <f>S164+X164</f>
        <v/>
      </c>
      <c r="Z164" s="18">
        <f>IF(B164="","",DATE(YEAR(IF(Q164="",B164,Q164)),MONTH(IF(Q164="",B164,Q164)),1))</f>
        <v/>
      </c>
      <c r="AA164" s="9">
        <f>IF(B164="","","Q"&amp;(INT(MOD(MONTH(IF(Q164="",B164,Q164))-4,12)/3)+1))</f>
        <v/>
      </c>
      <c r="AB164" s="9">
        <f>IF(H164="","",IFERROR(INDEX(Rates!$M$5:$M$26,MATCH(H164,Rates!$A$5:$A$26,0)),""))</f>
        <v/>
      </c>
    </row>
    <row r="165">
      <c r="A165" s="9">
        <f>IF(B165="","",ROW()-4)</f>
        <v/>
      </c>
      <c r="B165" s="10" t="n"/>
      <c r="C165" s="11" t="n"/>
      <c r="D165" s="11" t="n"/>
      <c r="E165" s="9">
        <f>IF(B165="","",IF(D165="","No PAN",IF(AND(LEN(D165)=10,ISERROR(VALUE(LEFT(D165,1))),ISERROR(VALUE(MID(D165,5,1))),ISNUMBER(VALUE(MID(D165,6,4))),ISERROR(VALUE(RIGHT(D165,1)))),"Format OK","Check PAN")))</f>
        <v/>
      </c>
      <c r="F165" s="11" t="n"/>
      <c r="G165" s="9">
        <f>IF(B165="","",IF(F165&lt;&gt;"",F165,IF(E165&lt;&gt;"Format OK","Others",IF(OR(MID(D165,4,1)="P",MID(D165,4,1)="H"),"Individual/HUF",IF(MID(D165,4,1)="C","Company","Others")))))</f>
        <v/>
      </c>
      <c r="H165" s="11" t="n"/>
      <c r="I165" s="9">
        <f>IF(H165="","",IFERROR(INDEX(IF(G165="Individual/HUF",Rates!$C$5:$C$26,IF(G165="Company",Rates!$D$5:$D$26,Rates!$E$5:$E$26)),MATCH(H165,Rates!$A$5:$A$26,0)),"?"))</f>
        <v/>
      </c>
      <c r="J165" s="12" t="n"/>
      <c r="K165" s="13">
        <f>IF(H165="","",IFERROR(INDEX(IF(G165="Individual/HUF",Rates!$I$5:$I$26,IF(G165="Company",Rates!$J$5:$J$26,Rates!$K$5:$K$26)),MATCH(H165,Rates!$A$5:$A$26,0)),""))</f>
        <v/>
      </c>
      <c r="L165" s="14" t="n"/>
      <c r="M165" s="13">
        <f>IF(H165="","",IF(L165&lt;&gt;"",IF(E165="Format OK",L165,MAX(L165,INDEX(Rates!$L$5:$L$26,MATCH(H165,Rates!$A$5:$A$26,0)))),IF(K165="","rate?",IF(E165="Format OK",K165,MAX(K165,INDEX(Rates!$L$5:$L$26,MATCH(H165,Rates!$A$5:$A$26,0)))))))</f>
        <v/>
      </c>
      <c r="N165" s="15">
        <f>IF(OR(H165="",NOT(ISNUMBER(M165))),0,IF(AND(LEFT(P165,5)="Below",L165=""),0,ROUND(J165*M165,0)))</f>
        <v/>
      </c>
      <c r="O165" s="15">
        <f>IF(H165="","",SUMIFS($J$5:$J$504,$C$5:$C$504,C165,$H$5:$H$504,H165,$B$5:$B$504,"&lt;="&amp;B165,$B$5:$B$504,"&gt;="&amp;Settings!$B$5))</f>
        <v/>
      </c>
      <c r="P165" s="9">
        <f>IF(H165="","",IFERROR(IF(AND(INDEX(Rates!$F$5:$F$26,MATCH(H165,Rates!$A$5:$A$26,0))=0,INDEX(Rates!$G$5:$G$26,MATCH(H165,Rates!$A$5:$A$26,0))=0),"Deduct (no threshold)",IF(OR(AND(INDEX(Rates!$F$5:$F$26,MATCH(H165,Rates!$A$5:$A$26,0))&gt;0,J165&gt;INDEX(Rates!$F$5:$F$26,MATCH(H165,Rates!$A$5:$A$26,0))),AND(INDEX(Rates!$G$5:$G$26,MATCH(H165,Rates!$A$5:$A$26,0))&gt;0,O165&gt;INDEX(Rates!$G$5:$G$26,MATCH(H165,Rates!$A$5:$A$26,0)))),"Deduct","Below threshold: check")),"?"))</f>
        <v/>
      </c>
      <c r="Q165" s="10" t="n"/>
      <c r="R165" s="16">
        <f>IF(OR(B165="",Q165=""),0,IF(Q165&gt;B165,((YEAR(Q165)-YEAR(B165))*12+MONTH(Q165)-MONTH(B165)+1),0))</f>
        <v/>
      </c>
      <c r="S165" s="15">
        <f>ROUND(N165*Settings!$B$8*R165,0)</f>
        <v/>
      </c>
      <c r="T165" s="17">
        <f>IF(B165="","",IF(MONTH(IF(Q165="",B165,Q165))=3,DATE(YEAR(IF(Q165="",B165,Q165)),4,30),DATE(YEAR(IF(Q165="",B165,Q165)),MONTH(IF(Q165="",B165,Q165))+1,7)))</f>
        <v/>
      </c>
      <c r="U165" s="10" t="n"/>
      <c r="V165" s="11" t="n"/>
      <c r="W165" s="16">
        <f>IF(OR(B165="",N165=0),0,IF(U165="",IF(Settings!$B$4&gt;T165,((YEAR(Settings!$B$4)-YEAR(IF(Q165="",B165,Q165)))*12+MONTH(Settings!$B$4)-MONTH(IF(Q165="",B165,Q165))+1),0),IF(U165&gt;T165,((YEAR(U165)-YEAR(IF(Q165="",B165,Q165)))*12+MONTH(U165)-MONTH(IF(Q165="",B165,Q165))+1),0)))</f>
        <v/>
      </c>
      <c r="X165" s="15">
        <f>ROUND(N165*Settings!$B$9*W165,0)</f>
        <v/>
      </c>
      <c r="Y165" s="15">
        <f>S165+X165</f>
        <v/>
      </c>
      <c r="Z165" s="18">
        <f>IF(B165="","",DATE(YEAR(IF(Q165="",B165,Q165)),MONTH(IF(Q165="",B165,Q165)),1))</f>
        <v/>
      </c>
      <c r="AA165" s="9">
        <f>IF(B165="","","Q"&amp;(INT(MOD(MONTH(IF(Q165="",B165,Q165))-4,12)/3)+1))</f>
        <v/>
      </c>
      <c r="AB165" s="9">
        <f>IF(H165="","",IFERROR(INDEX(Rates!$M$5:$M$26,MATCH(H165,Rates!$A$5:$A$26,0)),""))</f>
        <v/>
      </c>
    </row>
    <row r="166">
      <c r="A166" s="9">
        <f>IF(B166="","",ROW()-4)</f>
        <v/>
      </c>
      <c r="B166" s="10" t="n"/>
      <c r="C166" s="11" t="n"/>
      <c r="D166" s="11" t="n"/>
      <c r="E166" s="9">
        <f>IF(B166="","",IF(D166="","No PAN",IF(AND(LEN(D166)=10,ISERROR(VALUE(LEFT(D166,1))),ISERROR(VALUE(MID(D166,5,1))),ISNUMBER(VALUE(MID(D166,6,4))),ISERROR(VALUE(RIGHT(D166,1)))),"Format OK","Check PAN")))</f>
        <v/>
      </c>
      <c r="F166" s="11" t="n"/>
      <c r="G166" s="9">
        <f>IF(B166="","",IF(F166&lt;&gt;"",F166,IF(E166&lt;&gt;"Format OK","Others",IF(OR(MID(D166,4,1)="P",MID(D166,4,1)="H"),"Individual/HUF",IF(MID(D166,4,1)="C","Company","Others")))))</f>
        <v/>
      </c>
      <c r="H166" s="11" t="n"/>
      <c r="I166" s="9">
        <f>IF(H166="","",IFERROR(INDEX(IF(G166="Individual/HUF",Rates!$C$5:$C$26,IF(G166="Company",Rates!$D$5:$D$26,Rates!$E$5:$E$26)),MATCH(H166,Rates!$A$5:$A$26,0)),"?"))</f>
        <v/>
      </c>
      <c r="J166" s="12" t="n"/>
      <c r="K166" s="13">
        <f>IF(H166="","",IFERROR(INDEX(IF(G166="Individual/HUF",Rates!$I$5:$I$26,IF(G166="Company",Rates!$J$5:$J$26,Rates!$K$5:$K$26)),MATCH(H166,Rates!$A$5:$A$26,0)),""))</f>
        <v/>
      </c>
      <c r="L166" s="14" t="n"/>
      <c r="M166" s="13">
        <f>IF(H166="","",IF(L166&lt;&gt;"",IF(E166="Format OK",L166,MAX(L166,INDEX(Rates!$L$5:$L$26,MATCH(H166,Rates!$A$5:$A$26,0)))),IF(K166="","rate?",IF(E166="Format OK",K166,MAX(K166,INDEX(Rates!$L$5:$L$26,MATCH(H166,Rates!$A$5:$A$26,0)))))))</f>
        <v/>
      </c>
      <c r="N166" s="15">
        <f>IF(OR(H166="",NOT(ISNUMBER(M166))),0,IF(AND(LEFT(P166,5)="Below",L166=""),0,ROUND(J166*M166,0)))</f>
        <v/>
      </c>
      <c r="O166" s="15">
        <f>IF(H166="","",SUMIFS($J$5:$J$504,$C$5:$C$504,C166,$H$5:$H$504,H166,$B$5:$B$504,"&lt;="&amp;B166,$B$5:$B$504,"&gt;="&amp;Settings!$B$5))</f>
        <v/>
      </c>
      <c r="P166" s="9">
        <f>IF(H166="","",IFERROR(IF(AND(INDEX(Rates!$F$5:$F$26,MATCH(H166,Rates!$A$5:$A$26,0))=0,INDEX(Rates!$G$5:$G$26,MATCH(H166,Rates!$A$5:$A$26,0))=0),"Deduct (no threshold)",IF(OR(AND(INDEX(Rates!$F$5:$F$26,MATCH(H166,Rates!$A$5:$A$26,0))&gt;0,J166&gt;INDEX(Rates!$F$5:$F$26,MATCH(H166,Rates!$A$5:$A$26,0))),AND(INDEX(Rates!$G$5:$G$26,MATCH(H166,Rates!$A$5:$A$26,0))&gt;0,O166&gt;INDEX(Rates!$G$5:$G$26,MATCH(H166,Rates!$A$5:$A$26,0)))),"Deduct","Below threshold: check")),"?"))</f>
        <v/>
      </c>
      <c r="Q166" s="10" t="n"/>
      <c r="R166" s="16">
        <f>IF(OR(B166="",Q166=""),0,IF(Q166&gt;B166,((YEAR(Q166)-YEAR(B166))*12+MONTH(Q166)-MONTH(B166)+1),0))</f>
        <v/>
      </c>
      <c r="S166" s="15">
        <f>ROUND(N166*Settings!$B$8*R166,0)</f>
        <v/>
      </c>
      <c r="T166" s="17">
        <f>IF(B166="","",IF(MONTH(IF(Q166="",B166,Q166))=3,DATE(YEAR(IF(Q166="",B166,Q166)),4,30),DATE(YEAR(IF(Q166="",B166,Q166)),MONTH(IF(Q166="",B166,Q166))+1,7)))</f>
        <v/>
      </c>
      <c r="U166" s="10" t="n"/>
      <c r="V166" s="11" t="n"/>
      <c r="W166" s="16">
        <f>IF(OR(B166="",N166=0),0,IF(U166="",IF(Settings!$B$4&gt;T166,((YEAR(Settings!$B$4)-YEAR(IF(Q166="",B166,Q166)))*12+MONTH(Settings!$B$4)-MONTH(IF(Q166="",B166,Q166))+1),0),IF(U166&gt;T166,((YEAR(U166)-YEAR(IF(Q166="",B166,Q166)))*12+MONTH(U166)-MONTH(IF(Q166="",B166,Q166))+1),0)))</f>
        <v/>
      </c>
      <c r="X166" s="15">
        <f>ROUND(N166*Settings!$B$9*W166,0)</f>
        <v/>
      </c>
      <c r="Y166" s="15">
        <f>S166+X166</f>
        <v/>
      </c>
      <c r="Z166" s="18">
        <f>IF(B166="","",DATE(YEAR(IF(Q166="",B166,Q166)),MONTH(IF(Q166="",B166,Q166)),1))</f>
        <v/>
      </c>
      <c r="AA166" s="9">
        <f>IF(B166="","","Q"&amp;(INT(MOD(MONTH(IF(Q166="",B166,Q166))-4,12)/3)+1))</f>
        <v/>
      </c>
      <c r="AB166" s="9">
        <f>IF(H166="","",IFERROR(INDEX(Rates!$M$5:$M$26,MATCH(H166,Rates!$A$5:$A$26,0)),""))</f>
        <v/>
      </c>
    </row>
    <row r="167">
      <c r="A167" s="9">
        <f>IF(B167="","",ROW()-4)</f>
        <v/>
      </c>
      <c r="B167" s="10" t="n"/>
      <c r="C167" s="11" t="n"/>
      <c r="D167" s="11" t="n"/>
      <c r="E167" s="9">
        <f>IF(B167="","",IF(D167="","No PAN",IF(AND(LEN(D167)=10,ISERROR(VALUE(LEFT(D167,1))),ISERROR(VALUE(MID(D167,5,1))),ISNUMBER(VALUE(MID(D167,6,4))),ISERROR(VALUE(RIGHT(D167,1)))),"Format OK","Check PAN")))</f>
        <v/>
      </c>
      <c r="F167" s="11" t="n"/>
      <c r="G167" s="9">
        <f>IF(B167="","",IF(F167&lt;&gt;"",F167,IF(E167&lt;&gt;"Format OK","Others",IF(OR(MID(D167,4,1)="P",MID(D167,4,1)="H"),"Individual/HUF",IF(MID(D167,4,1)="C","Company","Others")))))</f>
        <v/>
      </c>
      <c r="H167" s="11" t="n"/>
      <c r="I167" s="9">
        <f>IF(H167="","",IFERROR(INDEX(IF(G167="Individual/HUF",Rates!$C$5:$C$26,IF(G167="Company",Rates!$D$5:$D$26,Rates!$E$5:$E$26)),MATCH(H167,Rates!$A$5:$A$26,0)),"?"))</f>
        <v/>
      </c>
      <c r="J167" s="12" t="n"/>
      <c r="K167" s="13">
        <f>IF(H167="","",IFERROR(INDEX(IF(G167="Individual/HUF",Rates!$I$5:$I$26,IF(G167="Company",Rates!$J$5:$J$26,Rates!$K$5:$K$26)),MATCH(H167,Rates!$A$5:$A$26,0)),""))</f>
        <v/>
      </c>
      <c r="L167" s="14" t="n"/>
      <c r="M167" s="13">
        <f>IF(H167="","",IF(L167&lt;&gt;"",IF(E167="Format OK",L167,MAX(L167,INDEX(Rates!$L$5:$L$26,MATCH(H167,Rates!$A$5:$A$26,0)))),IF(K167="","rate?",IF(E167="Format OK",K167,MAX(K167,INDEX(Rates!$L$5:$L$26,MATCH(H167,Rates!$A$5:$A$26,0)))))))</f>
        <v/>
      </c>
      <c r="N167" s="15">
        <f>IF(OR(H167="",NOT(ISNUMBER(M167))),0,IF(AND(LEFT(P167,5)="Below",L167=""),0,ROUND(J167*M167,0)))</f>
        <v/>
      </c>
      <c r="O167" s="15">
        <f>IF(H167="","",SUMIFS($J$5:$J$504,$C$5:$C$504,C167,$H$5:$H$504,H167,$B$5:$B$504,"&lt;="&amp;B167,$B$5:$B$504,"&gt;="&amp;Settings!$B$5))</f>
        <v/>
      </c>
      <c r="P167" s="9">
        <f>IF(H167="","",IFERROR(IF(AND(INDEX(Rates!$F$5:$F$26,MATCH(H167,Rates!$A$5:$A$26,0))=0,INDEX(Rates!$G$5:$G$26,MATCH(H167,Rates!$A$5:$A$26,0))=0),"Deduct (no threshold)",IF(OR(AND(INDEX(Rates!$F$5:$F$26,MATCH(H167,Rates!$A$5:$A$26,0))&gt;0,J167&gt;INDEX(Rates!$F$5:$F$26,MATCH(H167,Rates!$A$5:$A$26,0))),AND(INDEX(Rates!$G$5:$G$26,MATCH(H167,Rates!$A$5:$A$26,0))&gt;0,O167&gt;INDEX(Rates!$G$5:$G$26,MATCH(H167,Rates!$A$5:$A$26,0)))),"Deduct","Below threshold: check")),"?"))</f>
        <v/>
      </c>
      <c r="Q167" s="10" t="n"/>
      <c r="R167" s="16">
        <f>IF(OR(B167="",Q167=""),0,IF(Q167&gt;B167,((YEAR(Q167)-YEAR(B167))*12+MONTH(Q167)-MONTH(B167)+1),0))</f>
        <v/>
      </c>
      <c r="S167" s="15">
        <f>ROUND(N167*Settings!$B$8*R167,0)</f>
        <v/>
      </c>
      <c r="T167" s="17">
        <f>IF(B167="","",IF(MONTH(IF(Q167="",B167,Q167))=3,DATE(YEAR(IF(Q167="",B167,Q167)),4,30),DATE(YEAR(IF(Q167="",B167,Q167)),MONTH(IF(Q167="",B167,Q167))+1,7)))</f>
        <v/>
      </c>
      <c r="U167" s="10" t="n"/>
      <c r="V167" s="11" t="n"/>
      <c r="W167" s="16">
        <f>IF(OR(B167="",N167=0),0,IF(U167="",IF(Settings!$B$4&gt;T167,((YEAR(Settings!$B$4)-YEAR(IF(Q167="",B167,Q167)))*12+MONTH(Settings!$B$4)-MONTH(IF(Q167="",B167,Q167))+1),0),IF(U167&gt;T167,((YEAR(U167)-YEAR(IF(Q167="",B167,Q167)))*12+MONTH(U167)-MONTH(IF(Q167="",B167,Q167))+1),0)))</f>
        <v/>
      </c>
      <c r="X167" s="15">
        <f>ROUND(N167*Settings!$B$9*W167,0)</f>
        <v/>
      </c>
      <c r="Y167" s="15">
        <f>S167+X167</f>
        <v/>
      </c>
      <c r="Z167" s="18">
        <f>IF(B167="","",DATE(YEAR(IF(Q167="",B167,Q167)),MONTH(IF(Q167="",B167,Q167)),1))</f>
        <v/>
      </c>
      <c r="AA167" s="9">
        <f>IF(B167="","","Q"&amp;(INT(MOD(MONTH(IF(Q167="",B167,Q167))-4,12)/3)+1))</f>
        <v/>
      </c>
      <c r="AB167" s="9">
        <f>IF(H167="","",IFERROR(INDEX(Rates!$M$5:$M$26,MATCH(H167,Rates!$A$5:$A$26,0)),""))</f>
        <v/>
      </c>
    </row>
    <row r="168">
      <c r="A168" s="9">
        <f>IF(B168="","",ROW()-4)</f>
        <v/>
      </c>
      <c r="B168" s="10" t="n"/>
      <c r="C168" s="11" t="n"/>
      <c r="D168" s="11" t="n"/>
      <c r="E168" s="9">
        <f>IF(B168="","",IF(D168="","No PAN",IF(AND(LEN(D168)=10,ISERROR(VALUE(LEFT(D168,1))),ISERROR(VALUE(MID(D168,5,1))),ISNUMBER(VALUE(MID(D168,6,4))),ISERROR(VALUE(RIGHT(D168,1)))),"Format OK","Check PAN")))</f>
        <v/>
      </c>
      <c r="F168" s="11" t="n"/>
      <c r="G168" s="9">
        <f>IF(B168="","",IF(F168&lt;&gt;"",F168,IF(E168&lt;&gt;"Format OK","Others",IF(OR(MID(D168,4,1)="P",MID(D168,4,1)="H"),"Individual/HUF",IF(MID(D168,4,1)="C","Company","Others")))))</f>
        <v/>
      </c>
      <c r="H168" s="11" t="n"/>
      <c r="I168" s="9">
        <f>IF(H168="","",IFERROR(INDEX(IF(G168="Individual/HUF",Rates!$C$5:$C$26,IF(G168="Company",Rates!$D$5:$D$26,Rates!$E$5:$E$26)),MATCH(H168,Rates!$A$5:$A$26,0)),"?"))</f>
        <v/>
      </c>
      <c r="J168" s="12" t="n"/>
      <c r="K168" s="13">
        <f>IF(H168="","",IFERROR(INDEX(IF(G168="Individual/HUF",Rates!$I$5:$I$26,IF(G168="Company",Rates!$J$5:$J$26,Rates!$K$5:$K$26)),MATCH(H168,Rates!$A$5:$A$26,0)),""))</f>
        <v/>
      </c>
      <c r="L168" s="14" t="n"/>
      <c r="M168" s="13">
        <f>IF(H168="","",IF(L168&lt;&gt;"",IF(E168="Format OK",L168,MAX(L168,INDEX(Rates!$L$5:$L$26,MATCH(H168,Rates!$A$5:$A$26,0)))),IF(K168="","rate?",IF(E168="Format OK",K168,MAX(K168,INDEX(Rates!$L$5:$L$26,MATCH(H168,Rates!$A$5:$A$26,0)))))))</f>
        <v/>
      </c>
      <c r="N168" s="15">
        <f>IF(OR(H168="",NOT(ISNUMBER(M168))),0,IF(AND(LEFT(P168,5)="Below",L168=""),0,ROUND(J168*M168,0)))</f>
        <v/>
      </c>
      <c r="O168" s="15">
        <f>IF(H168="","",SUMIFS($J$5:$J$504,$C$5:$C$504,C168,$H$5:$H$504,H168,$B$5:$B$504,"&lt;="&amp;B168,$B$5:$B$504,"&gt;="&amp;Settings!$B$5))</f>
        <v/>
      </c>
      <c r="P168" s="9">
        <f>IF(H168="","",IFERROR(IF(AND(INDEX(Rates!$F$5:$F$26,MATCH(H168,Rates!$A$5:$A$26,0))=0,INDEX(Rates!$G$5:$G$26,MATCH(H168,Rates!$A$5:$A$26,0))=0),"Deduct (no threshold)",IF(OR(AND(INDEX(Rates!$F$5:$F$26,MATCH(H168,Rates!$A$5:$A$26,0))&gt;0,J168&gt;INDEX(Rates!$F$5:$F$26,MATCH(H168,Rates!$A$5:$A$26,0))),AND(INDEX(Rates!$G$5:$G$26,MATCH(H168,Rates!$A$5:$A$26,0))&gt;0,O168&gt;INDEX(Rates!$G$5:$G$26,MATCH(H168,Rates!$A$5:$A$26,0)))),"Deduct","Below threshold: check")),"?"))</f>
        <v/>
      </c>
      <c r="Q168" s="10" t="n"/>
      <c r="R168" s="16">
        <f>IF(OR(B168="",Q168=""),0,IF(Q168&gt;B168,((YEAR(Q168)-YEAR(B168))*12+MONTH(Q168)-MONTH(B168)+1),0))</f>
        <v/>
      </c>
      <c r="S168" s="15">
        <f>ROUND(N168*Settings!$B$8*R168,0)</f>
        <v/>
      </c>
      <c r="T168" s="17">
        <f>IF(B168="","",IF(MONTH(IF(Q168="",B168,Q168))=3,DATE(YEAR(IF(Q168="",B168,Q168)),4,30),DATE(YEAR(IF(Q168="",B168,Q168)),MONTH(IF(Q168="",B168,Q168))+1,7)))</f>
        <v/>
      </c>
      <c r="U168" s="10" t="n"/>
      <c r="V168" s="11" t="n"/>
      <c r="W168" s="16">
        <f>IF(OR(B168="",N168=0),0,IF(U168="",IF(Settings!$B$4&gt;T168,((YEAR(Settings!$B$4)-YEAR(IF(Q168="",B168,Q168)))*12+MONTH(Settings!$B$4)-MONTH(IF(Q168="",B168,Q168))+1),0),IF(U168&gt;T168,((YEAR(U168)-YEAR(IF(Q168="",B168,Q168)))*12+MONTH(U168)-MONTH(IF(Q168="",B168,Q168))+1),0)))</f>
        <v/>
      </c>
      <c r="X168" s="15">
        <f>ROUND(N168*Settings!$B$9*W168,0)</f>
        <v/>
      </c>
      <c r="Y168" s="15">
        <f>S168+X168</f>
        <v/>
      </c>
      <c r="Z168" s="18">
        <f>IF(B168="","",DATE(YEAR(IF(Q168="",B168,Q168)),MONTH(IF(Q168="",B168,Q168)),1))</f>
        <v/>
      </c>
      <c r="AA168" s="9">
        <f>IF(B168="","","Q"&amp;(INT(MOD(MONTH(IF(Q168="",B168,Q168))-4,12)/3)+1))</f>
        <v/>
      </c>
      <c r="AB168" s="9">
        <f>IF(H168="","",IFERROR(INDEX(Rates!$M$5:$M$26,MATCH(H168,Rates!$A$5:$A$26,0)),""))</f>
        <v/>
      </c>
    </row>
    <row r="169">
      <c r="A169" s="9">
        <f>IF(B169="","",ROW()-4)</f>
        <v/>
      </c>
      <c r="B169" s="10" t="n"/>
      <c r="C169" s="11" t="n"/>
      <c r="D169" s="11" t="n"/>
      <c r="E169" s="9">
        <f>IF(B169="","",IF(D169="","No PAN",IF(AND(LEN(D169)=10,ISERROR(VALUE(LEFT(D169,1))),ISERROR(VALUE(MID(D169,5,1))),ISNUMBER(VALUE(MID(D169,6,4))),ISERROR(VALUE(RIGHT(D169,1)))),"Format OK","Check PAN")))</f>
        <v/>
      </c>
      <c r="F169" s="11" t="n"/>
      <c r="G169" s="9">
        <f>IF(B169="","",IF(F169&lt;&gt;"",F169,IF(E169&lt;&gt;"Format OK","Others",IF(OR(MID(D169,4,1)="P",MID(D169,4,1)="H"),"Individual/HUF",IF(MID(D169,4,1)="C","Company","Others")))))</f>
        <v/>
      </c>
      <c r="H169" s="11" t="n"/>
      <c r="I169" s="9">
        <f>IF(H169="","",IFERROR(INDEX(IF(G169="Individual/HUF",Rates!$C$5:$C$26,IF(G169="Company",Rates!$D$5:$D$26,Rates!$E$5:$E$26)),MATCH(H169,Rates!$A$5:$A$26,0)),"?"))</f>
        <v/>
      </c>
      <c r="J169" s="12" t="n"/>
      <c r="K169" s="13">
        <f>IF(H169="","",IFERROR(INDEX(IF(G169="Individual/HUF",Rates!$I$5:$I$26,IF(G169="Company",Rates!$J$5:$J$26,Rates!$K$5:$K$26)),MATCH(H169,Rates!$A$5:$A$26,0)),""))</f>
        <v/>
      </c>
      <c r="L169" s="14" t="n"/>
      <c r="M169" s="13">
        <f>IF(H169="","",IF(L169&lt;&gt;"",IF(E169="Format OK",L169,MAX(L169,INDEX(Rates!$L$5:$L$26,MATCH(H169,Rates!$A$5:$A$26,0)))),IF(K169="","rate?",IF(E169="Format OK",K169,MAX(K169,INDEX(Rates!$L$5:$L$26,MATCH(H169,Rates!$A$5:$A$26,0)))))))</f>
        <v/>
      </c>
      <c r="N169" s="15">
        <f>IF(OR(H169="",NOT(ISNUMBER(M169))),0,IF(AND(LEFT(P169,5)="Below",L169=""),0,ROUND(J169*M169,0)))</f>
        <v/>
      </c>
      <c r="O169" s="15">
        <f>IF(H169="","",SUMIFS($J$5:$J$504,$C$5:$C$504,C169,$H$5:$H$504,H169,$B$5:$B$504,"&lt;="&amp;B169,$B$5:$B$504,"&gt;="&amp;Settings!$B$5))</f>
        <v/>
      </c>
      <c r="P169" s="9">
        <f>IF(H169="","",IFERROR(IF(AND(INDEX(Rates!$F$5:$F$26,MATCH(H169,Rates!$A$5:$A$26,0))=0,INDEX(Rates!$G$5:$G$26,MATCH(H169,Rates!$A$5:$A$26,0))=0),"Deduct (no threshold)",IF(OR(AND(INDEX(Rates!$F$5:$F$26,MATCH(H169,Rates!$A$5:$A$26,0))&gt;0,J169&gt;INDEX(Rates!$F$5:$F$26,MATCH(H169,Rates!$A$5:$A$26,0))),AND(INDEX(Rates!$G$5:$G$26,MATCH(H169,Rates!$A$5:$A$26,0))&gt;0,O169&gt;INDEX(Rates!$G$5:$G$26,MATCH(H169,Rates!$A$5:$A$26,0)))),"Deduct","Below threshold: check")),"?"))</f>
        <v/>
      </c>
      <c r="Q169" s="10" t="n"/>
      <c r="R169" s="16">
        <f>IF(OR(B169="",Q169=""),0,IF(Q169&gt;B169,((YEAR(Q169)-YEAR(B169))*12+MONTH(Q169)-MONTH(B169)+1),0))</f>
        <v/>
      </c>
      <c r="S169" s="15">
        <f>ROUND(N169*Settings!$B$8*R169,0)</f>
        <v/>
      </c>
      <c r="T169" s="17">
        <f>IF(B169="","",IF(MONTH(IF(Q169="",B169,Q169))=3,DATE(YEAR(IF(Q169="",B169,Q169)),4,30),DATE(YEAR(IF(Q169="",B169,Q169)),MONTH(IF(Q169="",B169,Q169))+1,7)))</f>
        <v/>
      </c>
      <c r="U169" s="10" t="n"/>
      <c r="V169" s="11" t="n"/>
      <c r="W169" s="16">
        <f>IF(OR(B169="",N169=0),0,IF(U169="",IF(Settings!$B$4&gt;T169,((YEAR(Settings!$B$4)-YEAR(IF(Q169="",B169,Q169)))*12+MONTH(Settings!$B$4)-MONTH(IF(Q169="",B169,Q169))+1),0),IF(U169&gt;T169,((YEAR(U169)-YEAR(IF(Q169="",B169,Q169)))*12+MONTH(U169)-MONTH(IF(Q169="",B169,Q169))+1),0)))</f>
        <v/>
      </c>
      <c r="X169" s="15">
        <f>ROUND(N169*Settings!$B$9*W169,0)</f>
        <v/>
      </c>
      <c r="Y169" s="15">
        <f>S169+X169</f>
        <v/>
      </c>
      <c r="Z169" s="18">
        <f>IF(B169="","",DATE(YEAR(IF(Q169="",B169,Q169)),MONTH(IF(Q169="",B169,Q169)),1))</f>
        <v/>
      </c>
      <c r="AA169" s="9">
        <f>IF(B169="","","Q"&amp;(INT(MOD(MONTH(IF(Q169="",B169,Q169))-4,12)/3)+1))</f>
        <v/>
      </c>
      <c r="AB169" s="9">
        <f>IF(H169="","",IFERROR(INDEX(Rates!$M$5:$M$26,MATCH(H169,Rates!$A$5:$A$26,0)),""))</f>
        <v/>
      </c>
    </row>
    <row r="170">
      <c r="A170" s="9">
        <f>IF(B170="","",ROW()-4)</f>
        <v/>
      </c>
      <c r="B170" s="10" t="n"/>
      <c r="C170" s="11" t="n"/>
      <c r="D170" s="11" t="n"/>
      <c r="E170" s="9">
        <f>IF(B170="","",IF(D170="","No PAN",IF(AND(LEN(D170)=10,ISERROR(VALUE(LEFT(D170,1))),ISERROR(VALUE(MID(D170,5,1))),ISNUMBER(VALUE(MID(D170,6,4))),ISERROR(VALUE(RIGHT(D170,1)))),"Format OK","Check PAN")))</f>
        <v/>
      </c>
      <c r="F170" s="11" t="n"/>
      <c r="G170" s="9">
        <f>IF(B170="","",IF(F170&lt;&gt;"",F170,IF(E170&lt;&gt;"Format OK","Others",IF(OR(MID(D170,4,1)="P",MID(D170,4,1)="H"),"Individual/HUF",IF(MID(D170,4,1)="C","Company","Others")))))</f>
        <v/>
      </c>
      <c r="H170" s="11" t="n"/>
      <c r="I170" s="9">
        <f>IF(H170="","",IFERROR(INDEX(IF(G170="Individual/HUF",Rates!$C$5:$C$26,IF(G170="Company",Rates!$D$5:$D$26,Rates!$E$5:$E$26)),MATCH(H170,Rates!$A$5:$A$26,0)),"?"))</f>
        <v/>
      </c>
      <c r="J170" s="12" t="n"/>
      <c r="K170" s="13">
        <f>IF(H170="","",IFERROR(INDEX(IF(G170="Individual/HUF",Rates!$I$5:$I$26,IF(G170="Company",Rates!$J$5:$J$26,Rates!$K$5:$K$26)),MATCH(H170,Rates!$A$5:$A$26,0)),""))</f>
        <v/>
      </c>
      <c r="L170" s="14" t="n"/>
      <c r="M170" s="13">
        <f>IF(H170="","",IF(L170&lt;&gt;"",IF(E170="Format OK",L170,MAX(L170,INDEX(Rates!$L$5:$L$26,MATCH(H170,Rates!$A$5:$A$26,0)))),IF(K170="","rate?",IF(E170="Format OK",K170,MAX(K170,INDEX(Rates!$L$5:$L$26,MATCH(H170,Rates!$A$5:$A$26,0)))))))</f>
        <v/>
      </c>
      <c r="N170" s="15">
        <f>IF(OR(H170="",NOT(ISNUMBER(M170))),0,IF(AND(LEFT(P170,5)="Below",L170=""),0,ROUND(J170*M170,0)))</f>
        <v/>
      </c>
      <c r="O170" s="15">
        <f>IF(H170="","",SUMIFS($J$5:$J$504,$C$5:$C$504,C170,$H$5:$H$504,H170,$B$5:$B$504,"&lt;="&amp;B170,$B$5:$B$504,"&gt;="&amp;Settings!$B$5))</f>
        <v/>
      </c>
      <c r="P170" s="9">
        <f>IF(H170="","",IFERROR(IF(AND(INDEX(Rates!$F$5:$F$26,MATCH(H170,Rates!$A$5:$A$26,0))=0,INDEX(Rates!$G$5:$G$26,MATCH(H170,Rates!$A$5:$A$26,0))=0),"Deduct (no threshold)",IF(OR(AND(INDEX(Rates!$F$5:$F$26,MATCH(H170,Rates!$A$5:$A$26,0))&gt;0,J170&gt;INDEX(Rates!$F$5:$F$26,MATCH(H170,Rates!$A$5:$A$26,0))),AND(INDEX(Rates!$G$5:$G$26,MATCH(H170,Rates!$A$5:$A$26,0))&gt;0,O170&gt;INDEX(Rates!$G$5:$G$26,MATCH(H170,Rates!$A$5:$A$26,0)))),"Deduct","Below threshold: check")),"?"))</f>
        <v/>
      </c>
      <c r="Q170" s="10" t="n"/>
      <c r="R170" s="16">
        <f>IF(OR(B170="",Q170=""),0,IF(Q170&gt;B170,((YEAR(Q170)-YEAR(B170))*12+MONTH(Q170)-MONTH(B170)+1),0))</f>
        <v/>
      </c>
      <c r="S170" s="15">
        <f>ROUND(N170*Settings!$B$8*R170,0)</f>
        <v/>
      </c>
      <c r="T170" s="17">
        <f>IF(B170="","",IF(MONTH(IF(Q170="",B170,Q170))=3,DATE(YEAR(IF(Q170="",B170,Q170)),4,30),DATE(YEAR(IF(Q170="",B170,Q170)),MONTH(IF(Q170="",B170,Q170))+1,7)))</f>
        <v/>
      </c>
      <c r="U170" s="10" t="n"/>
      <c r="V170" s="11" t="n"/>
      <c r="W170" s="16">
        <f>IF(OR(B170="",N170=0),0,IF(U170="",IF(Settings!$B$4&gt;T170,((YEAR(Settings!$B$4)-YEAR(IF(Q170="",B170,Q170)))*12+MONTH(Settings!$B$4)-MONTH(IF(Q170="",B170,Q170))+1),0),IF(U170&gt;T170,((YEAR(U170)-YEAR(IF(Q170="",B170,Q170)))*12+MONTH(U170)-MONTH(IF(Q170="",B170,Q170))+1),0)))</f>
        <v/>
      </c>
      <c r="X170" s="15">
        <f>ROUND(N170*Settings!$B$9*W170,0)</f>
        <v/>
      </c>
      <c r="Y170" s="15">
        <f>S170+X170</f>
        <v/>
      </c>
      <c r="Z170" s="18">
        <f>IF(B170="","",DATE(YEAR(IF(Q170="",B170,Q170)),MONTH(IF(Q170="",B170,Q170)),1))</f>
        <v/>
      </c>
      <c r="AA170" s="9">
        <f>IF(B170="","","Q"&amp;(INT(MOD(MONTH(IF(Q170="",B170,Q170))-4,12)/3)+1))</f>
        <v/>
      </c>
      <c r="AB170" s="9">
        <f>IF(H170="","",IFERROR(INDEX(Rates!$M$5:$M$26,MATCH(H170,Rates!$A$5:$A$26,0)),""))</f>
        <v/>
      </c>
    </row>
    <row r="171">
      <c r="A171" s="9">
        <f>IF(B171="","",ROW()-4)</f>
        <v/>
      </c>
      <c r="B171" s="10" t="n"/>
      <c r="C171" s="11" t="n"/>
      <c r="D171" s="11" t="n"/>
      <c r="E171" s="9">
        <f>IF(B171="","",IF(D171="","No PAN",IF(AND(LEN(D171)=10,ISERROR(VALUE(LEFT(D171,1))),ISERROR(VALUE(MID(D171,5,1))),ISNUMBER(VALUE(MID(D171,6,4))),ISERROR(VALUE(RIGHT(D171,1)))),"Format OK","Check PAN")))</f>
        <v/>
      </c>
      <c r="F171" s="11" t="n"/>
      <c r="G171" s="9">
        <f>IF(B171="","",IF(F171&lt;&gt;"",F171,IF(E171&lt;&gt;"Format OK","Others",IF(OR(MID(D171,4,1)="P",MID(D171,4,1)="H"),"Individual/HUF",IF(MID(D171,4,1)="C","Company","Others")))))</f>
        <v/>
      </c>
      <c r="H171" s="11" t="n"/>
      <c r="I171" s="9">
        <f>IF(H171="","",IFERROR(INDEX(IF(G171="Individual/HUF",Rates!$C$5:$C$26,IF(G171="Company",Rates!$D$5:$D$26,Rates!$E$5:$E$26)),MATCH(H171,Rates!$A$5:$A$26,0)),"?"))</f>
        <v/>
      </c>
      <c r="J171" s="12" t="n"/>
      <c r="K171" s="13">
        <f>IF(H171="","",IFERROR(INDEX(IF(G171="Individual/HUF",Rates!$I$5:$I$26,IF(G171="Company",Rates!$J$5:$J$26,Rates!$K$5:$K$26)),MATCH(H171,Rates!$A$5:$A$26,0)),""))</f>
        <v/>
      </c>
      <c r="L171" s="14" t="n"/>
      <c r="M171" s="13">
        <f>IF(H171="","",IF(L171&lt;&gt;"",IF(E171="Format OK",L171,MAX(L171,INDEX(Rates!$L$5:$L$26,MATCH(H171,Rates!$A$5:$A$26,0)))),IF(K171="","rate?",IF(E171="Format OK",K171,MAX(K171,INDEX(Rates!$L$5:$L$26,MATCH(H171,Rates!$A$5:$A$26,0)))))))</f>
        <v/>
      </c>
      <c r="N171" s="15">
        <f>IF(OR(H171="",NOT(ISNUMBER(M171))),0,IF(AND(LEFT(P171,5)="Below",L171=""),0,ROUND(J171*M171,0)))</f>
        <v/>
      </c>
      <c r="O171" s="15">
        <f>IF(H171="","",SUMIFS($J$5:$J$504,$C$5:$C$504,C171,$H$5:$H$504,H171,$B$5:$B$504,"&lt;="&amp;B171,$B$5:$B$504,"&gt;="&amp;Settings!$B$5))</f>
        <v/>
      </c>
      <c r="P171" s="9">
        <f>IF(H171="","",IFERROR(IF(AND(INDEX(Rates!$F$5:$F$26,MATCH(H171,Rates!$A$5:$A$26,0))=0,INDEX(Rates!$G$5:$G$26,MATCH(H171,Rates!$A$5:$A$26,0))=0),"Deduct (no threshold)",IF(OR(AND(INDEX(Rates!$F$5:$F$26,MATCH(H171,Rates!$A$5:$A$26,0))&gt;0,J171&gt;INDEX(Rates!$F$5:$F$26,MATCH(H171,Rates!$A$5:$A$26,0))),AND(INDEX(Rates!$G$5:$G$26,MATCH(H171,Rates!$A$5:$A$26,0))&gt;0,O171&gt;INDEX(Rates!$G$5:$G$26,MATCH(H171,Rates!$A$5:$A$26,0)))),"Deduct","Below threshold: check")),"?"))</f>
        <v/>
      </c>
      <c r="Q171" s="10" t="n"/>
      <c r="R171" s="16">
        <f>IF(OR(B171="",Q171=""),0,IF(Q171&gt;B171,((YEAR(Q171)-YEAR(B171))*12+MONTH(Q171)-MONTH(B171)+1),0))</f>
        <v/>
      </c>
      <c r="S171" s="15">
        <f>ROUND(N171*Settings!$B$8*R171,0)</f>
        <v/>
      </c>
      <c r="T171" s="17">
        <f>IF(B171="","",IF(MONTH(IF(Q171="",B171,Q171))=3,DATE(YEAR(IF(Q171="",B171,Q171)),4,30),DATE(YEAR(IF(Q171="",B171,Q171)),MONTH(IF(Q171="",B171,Q171))+1,7)))</f>
        <v/>
      </c>
      <c r="U171" s="10" t="n"/>
      <c r="V171" s="11" t="n"/>
      <c r="W171" s="16">
        <f>IF(OR(B171="",N171=0),0,IF(U171="",IF(Settings!$B$4&gt;T171,((YEAR(Settings!$B$4)-YEAR(IF(Q171="",B171,Q171)))*12+MONTH(Settings!$B$4)-MONTH(IF(Q171="",B171,Q171))+1),0),IF(U171&gt;T171,((YEAR(U171)-YEAR(IF(Q171="",B171,Q171)))*12+MONTH(U171)-MONTH(IF(Q171="",B171,Q171))+1),0)))</f>
        <v/>
      </c>
      <c r="X171" s="15">
        <f>ROUND(N171*Settings!$B$9*W171,0)</f>
        <v/>
      </c>
      <c r="Y171" s="15">
        <f>S171+X171</f>
        <v/>
      </c>
      <c r="Z171" s="18">
        <f>IF(B171="","",DATE(YEAR(IF(Q171="",B171,Q171)),MONTH(IF(Q171="",B171,Q171)),1))</f>
        <v/>
      </c>
      <c r="AA171" s="9">
        <f>IF(B171="","","Q"&amp;(INT(MOD(MONTH(IF(Q171="",B171,Q171))-4,12)/3)+1))</f>
        <v/>
      </c>
      <c r="AB171" s="9">
        <f>IF(H171="","",IFERROR(INDEX(Rates!$M$5:$M$26,MATCH(H171,Rates!$A$5:$A$26,0)),""))</f>
        <v/>
      </c>
    </row>
    <row r="172">
      <c r="A172" s="9">
        <f>IF(B172="","",ROW()-4)</f>
        <v/>
      </c>
      <c r="B172" s="10" t="n"/>
      <c r="C172" s="11" t="n"/>
      <c r="D172" s="11" t="n"/>
      <c r="E172" s="9">
        <f>IF(B172="","",IF(D172="","No PAN",IF(AND(LEN(D172)=10,ISERROR(VALUE(LEFT(D172,1))),ISERROR(VALUE(MID(D172,5,1))),ISNUMBER(VALUE(MID(D172,6,4))),ISERROR(VALUE(RIGHT(D172,1)))),"Format OK","Check PAN")))</f>
        <v/>
      </c>
      <c r="F172" s="11" t="n"/>
      <c r="G172" s="9">
        <f>IF(B172="","",IF(F172&lt;&gt;"",F172,IF(E172&lt;&gt;"Format OK","Others",IF(OR(MID(D172,4,1)="P",MID(D172,4,1)="H"),"Individual/HUF",IF(MID(D172,4,1)="C","Company","Others")))))</f>
        <v/>
      </c>
      <c r="H172" s="11" t="n"/>
      <c r="I172" s="9">
        <f>IF(H172="","",IFERROR(INDEX(IF(G172="Individual/HUF",Rates!$C$5:$C$26,IF(G172="Company",Rates!$D$5:$D$26,Rates!$E$5:$E$26)),MATCH(H172,Rates!$A$5:$A$26,0)),"?"))</f>
        <v/>
      </c>
      <c r="J172" s="12" t="n"/>
      <c r="K172" s="13">
        <f>IF(H172="","",IFERROR(INDEX(IF(G172="Individual/HUF",Rates!$I$5:$I$26,IF(G172="Company",Rates!$J$5:$J$26,Rates!$K$5:$K$26)),MATCH(H172,Rates!$A$5:$A$26,0)),""))</f>
        <v/>
      </c>
      <c r="L172" s="14" t="n"/>
      <c r="M172" s="13">
        <f>IF(H172="","",IF(L172&lt;&gt;"",IF(E172="Format OK",L172,MAX(L172,INDEX(Rates!$L$5:$L$26,MATCH(H172,Rates!$A$5:$A$26,0)))),IF(K172="","rate?",IF(E172="Format OK",K172,MAX(K172,INDEX(Rates!$L$5:$L$26,MATCH(H172,Rates!$A$5:$A$26,0)))))))</f>
        <v/>
      </c>
      <c r="N172" s="15">
        <f>IF(OR(H172="",NOT(ISNUMBER(M172))),0,IF(AND(LEFT(P172,5)="Below",L172=""),0,ROUND(J172*M172,0)))</f>
        <v/>
      </c>
      <c r="O172" s="15">
        <f>IF(H172="","",SUMIFS($J$5:$J$504,$C$5:$C$504,C172,$H$5:$H$504,H172,$B$5:$B$504,"&lt;="&amp;B172,$B$5:$B$504,"&gt;="&amp;Settings!$B$5))</f>
        <v/>
      </c>
      <c r="P172" s="9">
        <f>IF(H172="","",IFERROR(IF(AND(INDEX(Rates!$F$5:$F$26,MATCH(H172,Rates!$A$5:$A$26,0))=0,INDEX(Rates!$G$5:$G$26,MATCH(H172,Rates!$A$5:$A$26,0))=0),"Deduct (no threshold)",IF(OR(AND(INDEX(Rates!$F$5:$F$26,MATCH(H172,Rates!$A$5:$A$26,0))&gt;0,J172&gt;INDEX(Rates!$F$5:$F$26,MATCH(H172,Rates!$A$5:$A$26,0))),AND(INDEX(Rates!$G$5:$G$26,MATCH(H172,Rates!$A$5:$A$26,0))&gt;0,O172&gt;INDEX(Rates!$G$5:$G$26,MATCH(H172,Rates!$A$5:$A$26,0)))),"Deduct","Below threshold: check")),"?"))</f>
        <v/>
      </c>
      <c r="Q172" s="10" t="n"/>
      <c r="R172" s="16">
        <f>IF(OR(B172="",Q172=""),0,IF(Q172&gt;B172,((YEAR(Q172)-YEAR(B172))*12+MONTH(Q172)-MONTH(B172)+1),0))</f>
        <v/>
      </c>
      <c r="S172" s="15">
        <f>ROUND(N172*Settings!$B$8*R172,0)</f>
        <v/>
      </c>
      <c r="T172" s="17">
        <f>IF(B172="","",IF(MONTH(IF(Q172="",B172,Q172))=3,DATE(YEAR(IF(Q172="",B172,Q172)),4,30),DATE(YEAR(IF(Q172="",B172,Q172)),MONTH(IF(Q172="",B172,Q172))+1,7)))</f>
        <v/>
      </c>
      <c r="U172" s="10" t="n"/>
      <c r="V172" s="11" t="n"/>
      <c r="W172" s="16">
        <f>IF(OR(B172="",N172=0),0,IF(U172="",IF(Settings!$B$4&gt;T172,((YEAR(Settings!$B$4)-YEAR(IF(Q172="",B172,Q172)))*12+MONTH(Settings!$B$4)-MONTH(IF(Q172="",B172,Q172))+1),0),IF(U172&gt;T172,((YEAR(U172)-YEAR(IF(Q172="",B172,Q172)))*12+MONTH(U172)-MONTH(IF(Q172="",B172,Q172))+1),0)))</f>
        <v/>
      </c>
      <c r="X172" s="15">
        <f>ROUND(N172*Settings!$B$9*W172,0)</f>
        <v/>
      </c>
      <c r="Y172" s="15">
        <f>S172+X172</f>
        <v/>
      </c>
      <c r="Z172" s="18">
        <f>IF(B172="","",DATE(YEAR(IF(Q172="",B172,Q172)),MONTH(IF(Q172="",B172,Q172)),1))</f>
        <v/>
      </c>
      <c r="AA172" s="9">
        <f>IF(B172="","","Q"&amp;(INT(MOD(MONTH(IF(Q172="",B172,Q172))-4,12)/3)+1))</f>
        <v/>
      </c>
      <c r="AB172" s="9">
        <f>IF(H172="","",IFERROR(INDEX(Rates!$M$5:$M$26,MATCH(H172,Rates!$A$5:$A$26,0)),""))</f>
        <v/>
      </c>
    </row>
    <row r="173">
      <c r="A173" s="9">
        <f>IF(B173="","",ROW()-4)</f>
        <v/>
      </c>
      <c r="B173" s="10" t="n"/>
      <c r="C173" s="11" t="n"/>
      <c r="D173" s="11" t="n"/>
      <c r="E173" s="9">
        <f>IF(B173="","",IF(D173="","No PAN",IF(AND(LEN(D173)=10,ISERROR(VALUE(LEFT(D173,1))),ISERROR(VALUE(MID(D173,5,1))),ISNUMBER(VALUE(MID(D173,6,4))),ISERROR(VALUE(RIGHT(D173,1)))),"Format OK","Check PAN")))</f>
        <v/>
      </c>
      <c r="F173" s="11" t="n"/>
      <c r="G173" s="9">
        <f>IF(B173="","",IF(F173&lt;&gt;"",F173,IF(E173&lt;&gt;"Format OK","Others",IF(OR(MID(D173,4,1)="P",MID(D173,4,1)="H"),"Individual/HUF",IF(MID(D173,4,1)="C","Company","Others")))))</f>
        <v/>
      </c>
      <c r="H173" s="11" t="n"/>
      <c r="I173" s="9">
        <f>IF(H173="","",IFERROR(INDEX(IF(G173="Individual/HUF",Rates!$C$5:$C$26,IF(G173="Company",Rates!$D$5:$D$26,Rates!$E$5:$E$26)),MATCH(H173,Rates!$A$5:$A$26,0)),"?"))</f>
        <v/>
      </c>
      <c r="J173" s="12" t="n"/>
      <c r="K173" s="13">
        <f>IF(H173="","",IFERROR(INDEX(IF(G173="Individual/HUF",Rates!$I$5:$I$26,IF(G173="Company",Rates!$J$5:$J$26,Rates!$K$5:$K$26)),MATCH(H173,Rates!$A$5:$A$26,0)),""))</f>
        <v/>
      </c>
      <c r="L173" s="14" t="n"/>
      <c r="M173" s="13">
        <f>IF(H173="","",IF(L173&lt;&gt;"",IF(E173="Format OK",L173,MAX(L173,INDEX(Rates!$L$5:$L$26,MATCH(H173,Rates!$A$5:$A$26,0)))),IF(K173="","rate?",IF(E173="Format OK",K173,MAX(K173,INDEX(Rates!$L$5:$L$26,MATCH(H173,Rates!$A$5:$A$26,0)))))))</f>
        <v/>
      </c>
      <c r="N173" s="15">
        <f>IF(OR(H173="",NOT(ISNUMBER(M173))),0,IF(AND(LEFT(P173,5)="Below",L173=""),0,ROUND(J173*M173,0)))</f>
        <v/>
      </c>
      <c r="O173" s="15">
        <f>IF(H173="","",SUMIFS($J$5:$J$504,$C$5:$C$504,C173,$H$5:$H$504,H173,$B$5:$B$504,"&lt;="&amp;B173,$B$5:$B$504,"&gt;="&amp;Settings!$B$5))</f>
        <v/>
      </c>
      <c r="P173" s="9">
        <f>IF(H173="","",IFERROR(IF(AND(INDEX(Rates!$F$5:$F$26,MATCH(H173,Rates!$A$5:$A$26,0))=0,INDEX(Rates!$G$5:$G$26,MATCH(H173,Rates!$A$5:$A$26,0))=0),"Deduct (no threshold)",IF(OR(AND(INDEX(Rates!$F$5:$F$26,MATCH(H173,Rates!$A$5:$A$26,0))&gt;0,J173&gt;INDEX(Rates!$F$5:$F$26,MATCH(H173,Rates!$A$5:$A$26,0))),AND(INDEX(Rates!$G$5:$G$26,MATCH(H173,Rates!$A$5:$A$26,0))&gt;0,O173&gt;INDEX(Rates!$G$5:$G$26,MATCH(H173,Rates!$A$5:$A$26,0)))),"Deduct","Below threshold: check")),"?"))</f>
        <v/>
      </c>
      <c r="Q173" s="10" t="n"/>
      <c r="R173" s="16">
        <f>IF(OR(B173="",Q173=""),0,IF(Q173&gt;B173,((YEAR(Q173)-YEAR(B173))*12+MONTH(Q173)-MONTH(B173)+1),0))</f>
        <v/>
      </c>
      <c r="S173" s="15">
        <f>ROUND(N173*Settings!$B$8*R173,0)</f>
        <v/>
      </c>
      <c r="T173" s="17">
        <f>IF(B173="","",IF(MONTH(IF(Q173="",B173,Q173))=3,DATE(YEAR(IF(Q173="",B173,Q173)),4,30),DATE(YEAR(IF(Q173="",B173,Q173)),MONTH(IF(Q173="",B173,Q173))+1,7)))</f>
        <v/>
      </c>
      <c r="U173" s="10" t="n"/>
      <c r="V173" s="11" t="n"/>
      <c r="W173" s="16">
        <f>IF(OR(B173="",N173=0),0,IF(U173="",IF(Settings!$B$4&gt;T173,((YEAR(Settings!$B$4)-YEAR(IF(Q173="",B173,Q173)))*12+MONTH(Settings!$B$4)-MONTH(IF(Q173="",B173,Q173))+1),0),IF(U173&gt;T173,((YEAR(U173)-YEAR(IF(Q173="",B173,Q173)))*12+MONTH(U173)-MONTH(IF(Q173="",B173,Q173))+1),0)))</f>
        <v/>
      </c>
      <c r="X173" s="15">
        <f>ROUND(N173*Settings!$B$9*W173,0)</f>
        <v/>
      </c>
      <c r="Y173" s="15">
        <f>S173+X173</f>
        <v/>
      </c>
      <c r="Z173" s="18">
        <f>IF(B173="","",DATE(YEAR(IF(Q173="",B173,Q173)),MONTH(IF(Q173="",B173,Q173)),1))</f>
        <v/>
      </c>
      <c r="AA173" s="9">
        <f>IF(B173="","","Q"&amp;(INT(MOD(MONTH(IF(Q173="",B173,Q173))-4,12)/3)+1))</f>
        <v/>
      </c>
      <c r="AB173" s="9">
        <f>IF(H173="","",IFERROR(INDEX(Rates!$M$5:$M$26,MATCH(H173,Rates!$A$5:$A$26,0)),""))</f>
        <v/>
      </c>
    </row>
    <row r="174">
      <c r="A174" s="9">
        <f>IF(B174="","",ROW()-4)</f>
        <v/>
      </c>
      <c r="B174" s="10" t="n"/>
      <c r="C174" s="11" t="n"/>
      <c r="D174" s="11" t="n"/>
      <c r="E174" s="9">
        <f>IF(B174="","",IF(D174="","No PAN",IF(AND(LEN(D174)=10,ISERROR(VALUE(LEFT(D174,1))),ISERROR(VALUE(MID(D174,5,1))),ISNUMBER(VALUE(MID(D174,6,4))),ISERROR(VALUE(RIGHT(D174,1)))),"Format OK","Check PAN")))</f>
        <v/>
      </c>
      <c r="F174" s="11" t="n"/>
      <c r="G174" s="9">
        <f>IF(B174="","",IF(F174&lt;&gt;"",F174,IF(E174&lt;&gt;"Format OK","Others",IF(OR(MID(D174,4,1)="P",MID(D174,4,1)="H"),"Individual/HUF",IF(MID(D174,4,1)="C","Company","Others")))))</f>
        <v/>
      </c>
      <c r="H174" s="11" t="n"/>
      <c r="I174" s="9">
        <f>IF(H174="","",IFERROR(INDEX(IF(G174="Individual/HUF",Rates!$C$5:$C$26,IF(G174="Company",Rates!$D$5:$D$26,Rates!$E$5:$E$26)),MATCH(H174,Rates!$A$5:$A$26,0)),"?"))</f>
        <v/>
      </c>
      <c r="J174" s="12" t="n"/>
      <c r="K174" s="13">
        <f>IF(H174="","",IFERROR(INDEX(IF(G174="Individual/HUF",Rates!$I$5:$I$26,IF(G174="Company",Rates!$J$5:$J$26,Rates!$K$5:$K$26)),MATCH(H174,Rates!$A$5:$A$26,0)),""))</f>
        <v/>
      </c>
      <c r="L174" s="14" t="n"/>
      <c r="M174" s="13">
        <f>IF(H174="","",IF(L174&lt;&gt;"",IF(E174="Format OK",L174,MAX(L174,INDEX(Rates!$L$5:$L$26,MATCH(H174,Rates!$A$5:$A$26,0)))),IF(K174="","rate?",IF(E174="Format OK",K174,MAX(K174,INDEX(Rates!$L$5:$L$26,MATCH(H174,Rates!$A$5:$A$26,0)))))))</f>
        <v/>
      </c>
      <c r="N174" s="15">
        <f>IF(OR(H174="",NOT(ISNUMBER(M174))),0,IF(AND(LEFT(P174,5)="Below",L174=""),0,ROUND(J174*M174,0)))</f>
        <v/>
      </c>
      <c r="O174" s="15">
        <f>IF(H174="","",SUMIFS($J$5:$J$504,$C$5:$C$504,C174,$H$5:$H$504,H174,$B$5:$B$504,"&lt;="&amp;B174,$B$5:$B$504,"&gt;="&amp;Settings!$B$5))</f>
        <v/>
      </c>
      <c r="P174" s="9">
        <f>IF(H174="","",IFERROR(IF(AND(INDEX(Rates!$F$5:$F$26,MATCH(H174,Rates!$A$5:$A$26,0))=0,INDEX(Rates!$G$5:$G$26,MATCH(H174,Rates!$A$5:$A$26,0))=0),"Deduct (no threshold)",IF(OR(AND(INDEX(Rates!$F$5:$F$26,MATCH(H174,Rates!$A$5:$A$26,0))&gt;0,J174&gt;INDEX(Rates!$F$5:$F$26,MATCH(H174,Rates!$A$5:$A$26,0))),AND(INDEX(Rates!$G$5:$G$26,MATCH(H174,Rates!$A$5:$A$26,0))&gt;0,O174&gt;INDEX(Rates!$G$5:$G$26,MATCH(H174,Rates!$A$5:$A$26,0)))),"Deduct","Below threshold: check")),"?"))</f>
        <v/>
      </c>
      <c r="Q174" s="10" t="n"/>
      <c r="R174" s="16">
        <f>IF(OR(B174="",Q174=""),0,IF(Q174&gt;B174,((YEAR(Q174)-YEAR(B174))*12+MONTH(Q174)-MONTH(B174)+1),0))</f>
        <v/>
      </c>
      <c r="S174" s="15">
        <f>ROUND(N174*Settings!$B$8*R174,0)</f>
        <v/>
      </c>
      <c r="T174" s="17">
        <f>IF(B174="","",IF(MONTH(IF(Q174="",B174,Q174))=3,DATE(YEAR(IF(Q174="",B174,Q174)),4,30),DATE(YEAR(IF(Q174="",B174,Q174)),MONTH(IF(Q174="",B174,Q174))+1,7)))</f>
        <v/>
      </c>
      <c r="U174" s="10" t="n"/>
      <c r="V174" s="11" t="n"/>
      <c r="W174" s="16">
        <f>IF(OR(B174="",N174=0),0,IF(U174="",IF(Settings!$B$4&gt;T174,((YEAR(Settings!$B$4)-YEAR(IF(Q174="",B174,Q174)))*12+MONTH(Settings!$B$4)-MONTH(IF(Q174="",B174,Q174))+1),0),IF(U174&gt;T174,((YEAR(U174)-YEAR(IF(Q174="",B174,Q174)))*12+MONTH(U174)-MONTH(IF(Q174="",B174,Q174))+1),0)))</f>
        <v/>
      </c>
      <c r="X174" s="15">
        <f>ROUND(N174*Settings!$B$9*W174,0)</f>
        <v/>
      </c>
      <c r="Y174" s="15">
        <f>S174+X174</f>
        <v/>
      </c>
      <c r="Z174" s="18">
        <f>IF(B174="","",DATE(YEAR(IF(Q174="",B174,Q174)),MONTH(IF(Q174="",B174,Q174)),1))</f>
        <v/>
      </c>
      <c r="AA174" s="9">
        <f>IF(B174="","","Q"&amp;(INT(MOD(MONTH(IF(Q174="",B174,Q174))-4,12)/3)+1))</f>
        <v/>
      </c>
      <c r="AB174" s="9">
        <f>IF(H174="","",IFERROR(INDEX(Rates!$M$5:$M$26,MATCH(H174,Rates!$A$5:$A$26,0)),""))</f>
        <v/>
      </c>
    </row>
    <row r="175">
      <c r="A175" s="9">
        <f>IF(B175="","",ROW()-4)</f>
        <v/>
      </c>
      <c r="B175" s="10" t="n"/>
      <c r="C175" s="11" t="n"/>
      <c r="D175" s="11" t="n"/>
      <c r="E175" s="9">
        <f>IF(B175="","",IF(D175="","No PAN",IF(AND(LEN(D175)=10,ISERROR(VALUE(LEFT(D175,1))),ISERROR(VALUE(MID(D175,5,1))),ISNUMBER(VALUE(MID(D175,6,4))),ISERROR(VALUE(RIGHT(D175,1)))),"Format OK","Check PAN")))</f>
        <v/>
      </c>
      <c r="F175" s="11" t="n"/>
      <c r="G175" s="9">
        <f>IF(B175="","",IF(F175&lt;&gt;"",F175,IF(E175&lt;&gt;"Format OK","Others",IF(OR(MID(D175,4,1)="P",MID(D175,4,1)="H"),"Individual/HUF",IF(MID(D175,4,1)="C","Company","Others")))))</f>
        <v/>
      </c>
      <c r="H175" s="11" t="n"/>
      <c r="I175" s="9">
        <f>IF(H175="","",IFERROR(INDEX(IF(G175="Individual/HUF",Rates!$C$5:$C$26,IF(G175="Company",Rates!$D$5:$D$26,Rates!$E$5:$E$26)),MATCH(H175,Rates!$A$5:$A$26,0)),"?"))</f>
        <v/>
      </c>
      <c r="J175" s="12" t="n"/>
      <c r="K175" s="13">
        <f>IF(H175="","",IFERROR(INDEX(IF(G175="Individual/HUF",Rates!$I$5:$I$26,IF(G175="Company",Rates!$J$5:$J$26,Rates!$K$5:$K$26)),MATCH(H175,Rates!$A$5:$A$26,0)),""))</f>
        <v/>
      </c>
      <c r="L175" s="14" t="n"/>
      <c r="M175" s="13">
        <f>IF(H175="","",IF(L175&lt;&gt;"",IF(E175="Format OK",L175,MAX(L175,INDEX(Rates!$L$5:$L$26,MATCH(H175,Rates!$A$5:$A$26,0)))),IF(K175="","rate?",IF(E175="Format OK",K175,MAX(K175,INDEX(Rates!$L$5:$L$26,MATCH(H175,Rates!$A$5:$A$26,0)))))))</f>
        <v/>
      </c>
      <c r="N175" s="15">
        <f>IF(OR(H175="",NOT(ISNUMBER(M175))),0,IF(AND(LEFT(P175,5)="Below",L175=""),0,ROUND(J175*M175,0)))</f>
        <v/>
      </c>
      <c r="O175" s="15">
        <f>IF(H175="","",SUMIFS($J$5:$J$504,$C$5:$C$504,C175,$H$5:$H$504,H175,$B$5:$B$504,"&lt;="&amp;B175,$B$5:$B$504,"&gt;="&amp;Settings!$B$5))</f>
        <v/>
      </c>
      <c r="P175" s="9">
        <f>IF(H175="","",IFERROR(IF(AND(INDEX(Rates!$F$5:$F$26,MATCH(H175,Rates!$A$5:$A$26,0))=0,INDEX(Rates!$G$5:$G$26,MATCH(H175,Rates!$A$5:$A$26,0))=0),"Deduct (no threshold)",IF(OR(AND(INDEX(Rates!$F$5:$F$26,MATCH(H175,Rates!$A$5:$A$26,0))&gt;0,J175&gt;INDEX(Rates!$F$5:$F$26,MATCH(H175,Rates!$A$5:$A$26,0))),AND(INDEX(Rates!$G$5:$G$26,MATCH(H175,Rates!$A$5:$A$26,0))&gt;0,O175&gt;INDEX(Rates!$G$5:$G$26,MATCH(H175,Rates!$A$5:$A$26,0)))),"Deduct","Below threshold: check")),"?"))</f>
        <v/>
      </c>
      <c r="Q175" s="10" t="n"/>
      <c r="R175" s="16">
        <f>IF(OR(B175="",Q175=""),0,IF(Q175&gt;B175,((YEAR(Q175)-YEAR(B175))*12+MONTH(Q175)-MONTH(B175)+1),0))</f>
        <v/>
      </c>
      <c r="S175" s="15">
        <f>ROUND(N175*Settings!$B$8*R175,0)</f>
        <v/>
      </c>
      <c r="T175" s="17">
        <f>IF(B175="","",IF(MONTH(IF(Q175="",B175,Q175))=3,DATE(YEAR(IF(Q175="",B175,Q175)),4,30),DATE(YEAR(IF(Q175="",B175,Q175)),MONTH(IF(Q175="",B175,Q175))+1,7)))</f>
        <v/>
      </c>
      <c r="U175" s="10" t="n"/>
      <c r="V175" s="11" t="n"/>
      <c r="W175" s="16">
        <f>IF(OR(B175="",N175=0),0,IF(U175="",IF(Settings!$B$4&gt;T175,((YEAR(Settings!$B$4)-YEAR(IF(Q175="",B175,Q175)))*12+MONTH(Settings!$B$4)-MONTH(IF(Q175="",B175,Q175))+1),0),IF(U175&gt;T175,((YEAR(U175)-YEAR(IF(Q175="",B175,Q175)))*12+MONTH(U175)-MONTH(IF(Q175="",B175,Q175))+1),0)))</f>
        <v/>
      </c>
      <c r="X175" s="15">
        <f>ROUND(N175*Settings!$B$9*W175,0)</f>
        <v/>
      </c>
      <c r="Y175" s="15">
        <f>S175+X175</f>
        <v/>
      </c>
      <c r="Z175" s="18">
        <f>IF(B175="","",DATE(YEAR(IF(Q175="",B175,Q175)),MONTH(IF(Q175="",B175,Q175)),1))</f>
        <v/>
      </c>
      <c r="AA175" s="9">
        <f>IF(B175="","","Q"&amp;(INT(MOD(MONTH(IF(Q175="",B175,Q175))-4,12)/3)+1))</f>
        <v/>
      </c>
      <c r="AB175" s="9">
        <f>IF(H175="","",IFERROR(INDEX(Rates!$M$5:$M$26,MATCH(H175,Rates!$A$5:$A$26,0)),""))</f>
        <v/>
      </c>
    </row>
    <row r="176">
      <c r="A176" s="9">
        <f>IF(B176="","",ROW()-4)</f>
        <v/>
      </c>
      <c r="B176" s="10" t="n"/>
      <c r="C176" s="11" t="n"/>
      <c r="D176" s="11" t="n"/>
      <c r="E176" s="9">
        <f>IF(B176="","",IF(D176="","No PAN",IF(AND(LEN(D176)=10,ISERROR(VALUE(LEFT(D176,1))),ISERROR(VALUE(MID(D176,5,1))),ISNUMBER(VALUE(MID(D176,6,4))),ISERROR(VALUE(RIGHT(D176,1)))),"Format OK","Check PAN")))</f>
        <v/>
      </c>
      <c r="F176" s="11" t="n"/>
      <c r="G176" s="9">
        <f>IF(B176="","",IF(F176&lt;&gt;"",F176,IF(E176&lt;&gt;"Format OK","Others",IF(OR(MID(D176,4,1)="P",MID(D176,4,1)="H"),"Individual/HUF",IF(MID(D176,4,1)="C","Company","Others")))))</f>
        <v/>
      </c>
      <c r="H176" s="11" t="n"/>
      <c r="I176" s="9">
        <f>IF(H176="","",IFERROR(INDEX(IF(G176="Individual/HUF",Rates!$C$5:$C$26,IF(G176="Company",Rates!$D$5:$D$26,Rates!$E$5:$E$26)),MATCH(H176,Rates!$A$5:$A$26,0)),"?"))</f>
        <v/>
      </c>
      <c r="J176" s="12" t="n"/>
      <c r="K176" s="13">
        <f>IF(H176="","",IFERROR(INDEX(IF(G176="Individual/HUF",Rates!$I$5:$I$26,IF(G176="Company",Rates!$J$5:$J$26,Rates!$K$5:$K$26)),MATCH(H176,Rates!$A$5:$A$26,0)),""))</f>
        <v/>
      </c>
      <c r="L176" s="14" t="n"/>
      <c r="M176" s="13">
        <f>IF(H176="","",IF(L176&lt;&gt;"",IF(E176="Format OK",L176,MAX(L176,INDEX(Rates!$L$5:$L$26,MATCH(H176,Rates!$A$5:$A$26,0)))),IF(K176="","rate?",IF(E176="Format OK",K176,MAX(K176,INDEX(Rates!$L$5:$L$26,MATCH(H176,Rates!$A$5:$A$26,0)))))))</f>
        <v/>
      </c>
      <c r="N176" s="15">
        <f>IF(OR(H176="",NOT(ISNUMBER(M176))),0,IF(AND(LEFT(P176,5)="Below",L176=""),0,ROUND(J176*M176,0)))</f>
        <v/>
      </c>
      <c r="O176" s="15">
        <f>IF(H176="","",SUMIFS($J$5:$J$504,$C$5:$C$504,C176,$H$5:$H$504,H176,$B$5:$B$504,"&lt;="&amp;B176,$B$5:$B$504,"&gt;="&amp;Settings!$B$5))</f>
        <v/>
      </c>
      <c r="P176" s="9">
        <f>IF(H176="","",IFERROR(IF(AND(INDEX(Rates!$F$5:$F$26,MATCH(H176,Rates!$A$5:$A$26,0))=0,INDEX(Rates!$G$5:$G$26,MATCH(H176,Rates!$A$5:$A$26,0))=0),"Deduct (no threshold)",IF(OR(AND(INDEX(Rates!$F$5:$F$26,MATCH(H176,Rates!$A$5:$A$26,0))&gt;0,J176&gt;INDEX(Rates!$F$5:$F$26,MATCH(H176,Rates!$A$5:$A$26,0))),AND(INDEX(Rates!$G$5:$G$26,MATCH(H176,Rates!$A$5:$A$26,0))&gt;0,O176&gt;INDEX(Rates!$G$5:$G$26,MATCH(H176,Rates!$A$5:$A$26,0)))),"Deduct","Below threshold: check")),"?"))</f>
        <v/>
      </c>
      <c r="Q176" s="10" t="n"/>
      <c r="R176" s="16">
        <f>IF(OR(B176="",Q176=""),0,IF(Q176&gt;B176,((YEAR(Q176)-YEAR(B176))*12+MONTH(Q176)-MONTH(B176)+1),0))</f>
        <v/>
      </c>
      <c r="S176" s="15">
        <f>ROUND(N176*Settings!$B$8*R176,0)</f>
        <v/>
      </c>
      <c r="T176" s="17">
        <f>IF(B176="","",IF(MONTH(IF(Q176="",B176,Q176))=3,DATE(YEAR(IF(Q176="",B176,Q176)),4,30),DATE(YEAR(IF(Q176="",B176,Q176)),MONTH(IF(Q176="",B176,Q176))+1,7)))</f>
        <v/>
      </c>
      <c r="U176" s="10" t="n"/>
      <c r="V176" s="11" t="n"/>
      <c r="W176" s="16">
        <f>IF(OR(B176="",N176=0),0,IF(U176="",IF(Settings!$B$4&gt;T176,((YEAR(Settings!$B$4)-YEAR(IF(Q176="",B176,Q176)))*12+MONTH(Settings!$B$4)-MONTH(IF(Q176="",B176,Q176))+1),0),IF(U176&gt;T176,((YEAR(U176)-YEAR(IF(Q176="",B176,Q176)))*12+MONTH(U176)-MONTH(IF(Q176="",B176,Q176))+1),0)))</f>
        <v/>
      </c>
      <c r="X176" s="15">
        <f>ROUND(N176*Settings!$B$9*W176,0)</f>
        <v/>
      </c>
      <c r="Y176" s="15">
        <f>S176+X176</f>
        <v/>
      </c>
      <c r="Z176" s="18">
        <f>IF(B176="","",DATE(YEAR(IF(Q176="",B176,Q176)),MONTH(IF(Q176="",B176,Q176)),1))</f>
        <v/>
      </c>
      <c r="AA176" s="9">
        <f>IF(B176="","","Q"&amp;(INT(MOD(MONTH(IF(Q176="",B176,Q176))-4,12)/3)+1))</f>
        <v/>
      </c>
      <c r="AB176" s="9">
        <f>IF(H176="","",IFERROR(INDEX(Rates!$M$5:$M$26,MATCH(H176,Rates!$A$5:$A$26,0)),""))</f>
        <v/>
      </c>
    </row>
    <row r="177">
      <c r="A177" s="9">
        <f>IF(B177="","",ROW()-4)</f>
        <v/>
      </c>
      <c r="B177" s="10" t="n"/>
      <c r="C177" s="11" t="n"/>
      <c r="D177" s="11" t="n"/>
      <c r="E177" s="9">
        <f>IF(B177="","",IF(D177="","No PAN",IF(AND(LEN(D177)=10,ISERROR(VALUE(LEFT(D177,1))),ISERROR(VALUE(MID(D177,5,1))),ISNUMBER(VALUE(MID(D177,6,4))),ISERROR(VALUE(RIGHT(D177,1)))),"Format OK","Check PAN")))</f>
        <v/>
      </c>
      <c r="F177" s="11" t="n"/>
      <c r="G177" s="9">
        <f>IF(B177="","",IF(F177&lt;&gt;"",F177,IF(E177&lt;&gt;"Format OK","Others",IF(OR(MID(D177,4,1)="P",MID(D177,4,1)="H"),"Individual/HUF",IF(MID(D177,4,1)="C","Company","Others")))))</f>
        <v/>
      </c>
      <c r="H177" s="11" t="n"/>
      <c r="I177" s="9">
        <f>IF(H177="","",IFERROR(INDEX(IF(G177="Individual/HUF",Rates!$C$5:$C$26,IF(G177="Company",Rates!$D$5:$D$26,Rates!$E$5:$E$26)),MATCH(H177,Rates!$A$5:$A$26,0)),"?"))</f>
        <v/>
      </c>
      <c r="J177" s="12" t="n"/>
      <c r="K177" s="13">
        <f>IF(H177="","",IFERROR(INDEX(IF(G177="Individual/HUF",Rates!$I$5:$I$26,IF(G177="Company",Rates!$J$5:$J$26,Rates!$K$5:$K$26)),MATCH(H177,Rates!$A$5:$A$26,0)),""))</f>
        <v/>
      </c>
      <c r="L177" s="14" t="n"/>
      <c r="M177" s="13">
        <f>IF(H177="","",IF(L177&lt;&gt;"",IF(E177="Format OK",L177,MAX(L177,INDEX(Rates!$L$5:$L$26,MATCH(H177,Rates!$A$5:$A$26,0)))),IF(K177="","rate?",IF(E177="Format OK",K177,MAX(K177,INDEX(Rates!$L$5:$L$26,MATCH(H177,Rates!$A$5:$A$26,0)))))))</f>
        <v/>
      </c>
      <c r="N177" s="15">
        <f>IF(OR(H177="",NOT(ISNUMBER(M177))),0,IF(AND(LEFT(P177,5)="Below",L177=""),0,ROUND(J177*M177,0)))</f>
        <v/>
      </c>
      <c r="O177" s="15">
        <f>IF(H177="","",SUMIFS($J$5:$J$504,$C$5:$C$504,C177,$H$5:$H$504,H177,$B$5:$B$504,"&lt;="&amp;B177,$B$5:$B$504,"&gt;="&amp;Settings!$B$5))</f>
        <v/>
      </c>
      <c r="P177" s="9">
        <f>IF(H177="","",IFERROR(IF(AND(INDEX(Rates!$F$5:$F$26,MATCH(H177,Rates!$A$5:$A$26,0))=0,INDEX(Rates!$G$5:$G$26,MATCH(H177,Rates!$A$5:$A$26,0))=0),"Deduct (no threshold)",IF(OR(AND(INDEX(Rates!$F$5:$F$26,MATCH(H177,Rates!$A$5:$A$26,0))&gt;0,J177&gt;INDEX(Rates!$F$5:$F$26,MATCH(H177,Rates!$A$5:$A$26,0))),AND(INDEX(Rates!$G$5:$G$26,MATCH(H177,Rates!$A$5:$A$26,0))&gt;0,O177&gt;INDEX(Rates!$G$5:$G$26,MATCH(H177,Rates!$A$5:$A$26,0)))),"Deduct","Below threshold: check")),"?"))</f>
        <v/>
      </c>
      <c r="Q177" s="10" t="n"/>
      <c r="R177" s="16">
        <f>IF(OR(B177="",Q177=""),0,IF(Q177&gt;B177,((YEAR(Q177)-YEAR(B177))*12+MONTH(Q177)-MONTH(B177)+1),0))</f>
        <v/>
      </c>
      <c r="S177" s="15">
        <f>ROUND(N177*Settings!$B$8*R177,0)</f>
        <v/>
      </c>
      <c r="T177" s="17">
        <f>IF(B177="","",IF(MONTH(IF(Q177="",B177,Q177))=3,DATE(YEAR(IF(Q177="",B177,Q177)),4,30),DATE(YEAR(IF(Q177="",B177,Q177)),MONTH(IF(Q177="",B177,Q177))+1,7)))</f>
        <v/>
      </c>
      <c r="U177" s="10" t="n"/>
      <c r="V177" s="11" t="n"/>
      <c r="W177" s="16">
        <f>IF(OR(B177="",N177=0),0,IF(U177="",IF(Settings!$B$4&gt;T177,((YEAR(Settings!$B$4)-YEAR(IF(Q177="",B177,Q177)))*12+MONTH(Settings!$B$4)-MONTH(IF(Q177="",B177,Q177))+1),0),IF(U177&gt;T177,((YEAR(U177)-YEAR(IF(Q177="",B177,Q177)))*12+MONTH(U177)-MONTH(IF(Q177="",B177,Q177))+1),0)))</f>
        <v/>
      </c>
      <c r="X177" s="15">
        <f>ROUND(N177*Settings!$B$9*W177,0)</f>
        <v/>
      </c>
      <c r="Y177" s="15">
        <f>S177+X177</f>
        <v/>
      </c>
      <c r="Z177" s="18">
        <f>IF(B177="","",DATE(YEAR(IF(Q177="",B177,Q177)),MONTH(IF(Q177="",B177,Q177)),1))</f>
        <v/>
      </c>
      <c r="AA177" s="9">
        <f>IF(B177="","","Q"&amp;(INT(MOD(MONTH(IF(Q177="",B177,Q177))-4,12)/3)+1))</f>
        <v/>
      </c>
      <c r="AB177" s="9">
        <f>IF(H177="","",IFERROR(INDEX(Rates!$M$5:$M$26,MATCH(H177,Rates!$A$5:$A$26,0)),""))</f>
        <v/>
      </c>
    </row>
    <row r="178">
      <c r="A178" s="9">
        <f>IF(B178="","",ROW()-4)</f>
        <v/>
      </c>
      <c r="B178" s="10" t="n"/>
      <c r="C178" s="11" t="n"/>
      <c r="D178" s="11" t="n"/>
      <c r="E178" s="9">
        <f>IF(B178="","",IF(D178="","No PAN",IF(AND(LEN(D178)=10,ISERROR(VALUE(LEFT(D178,1))),ISERROR(VALUE(MID(D178,5,1))),ISNUMBER(VALUE(MID(D178,6,4))),ISERROR(VALUE(RIGHT(D178,1)))),"Format OK","Check PAN")))</f>
        <v/>
      </c>
      <c r="F178" s="11" t="n"/>
      <c r="G178" s="9">
        <f>IF(B178="","",IF(F178&lt;&gt;"",F178,IF(E178&lt;&gt;"Format OK","Others",IF(OR(MID(D178,4,1)="P",MID(D178,4,1)="H"),"Individual/HUF",IF(MID(D178,4,1)="C","Company","Others")))))</f>
        <v/>
      </c>
      <c r="H178" s="11" t="n"/>
      <c r="I178" s="9">
        <f>IF(H178="","",IFERROR(INDEX(IF(G178="Individual/HUF",Rates!$C$5:$C$26,IF(G178="Company",Rates!$D$5:$D$26,Rates!$E$5:$E$26)),MATCH(H178,Rates!$A$5:$A$26,0)),"?"))</f>
        <v/>
      </c>
      <c r="J178" s="12" t="n"/>
      <c r="K178" s="13">
        <f>IF(H178="","",IFERROR(INDEX(IF(G178="Individual/HUF",Rates!$I$5:$I$26,IF(G178="Company",Rates!$J$5:$J$26,Rates!$K$5:$K$26)),MATCH(H178,Rates!$A$5:$A$26,0)),""))</f>
        <v/>
      </c>
      <c r="L178" s="14" t="n"/>
      <c r="M178" s="13">
        <f>IF(H178="","",IF(L178&lt;&gt;"",IF(E178="Format OK",L178,MAX(L178,INDEX(Rates!$L$5:$L$26,MATCH(H178,Rates!$A$5:$A$26,0)))),IF(K178="","rate?",IF(E178="Format OK",K178,MAX(K178,INDEX(Rates!$L$5:$L$26,MATCH(H178,Rates!$A$5:$A$26,0)))))))</f>
        <v/>
      </c>
      <c r="N178" s="15">
        <f>IF(OR(H178="",NOT(ISNUMBER(M178))),0,IF(AND(LEFT(P178,5)="Below",L178=""),0,ROUND(J178*M178,0)))</f>
        <v/>
      </c>
      <c r="O178" s="15">
        <f>IF(H178="","",SUMIFS($J$5:$J$504,$C$5:$C$504,C178,$H$5:$H$504,H178,$B$5:$B$504,"&lt;="&amp;B178,$B$5:$B$504,"&gt;="&amp;Settings!$B$5))</f>
        <v/>
      </c>
      <c r="P178" s="9">
        <f>IF(H178="","",IFERROR(IF(AND(INDEX(Rates!$F$5:$F$26,MATCH(H178,Rates!$A$5:$A$26,0))=0,INDEX(Rates!$G$5:$G$26,MATCH(H178,Rates!$A$5:$A$26,0))=0),"Deduct (no threshold)",IF(OR(AND(INDEX(Rates!$F$5:$F$26,MATCH(H178,Rates!$A$5:$A$26,0))&gt;0,J178&gt;INDEX(Rates!$F$5:$F$26,MATCH(H178,Rates!$A$5:$A$26,0))),AND(INDEX(Rates!$G$5:$G$26,MATCH(H178,Rates!$A$5:$A$26,0))&gt;0,O178&gt;INDEX(Rates!$G$5:$G$26,MATCH(H178,Rates!$A$5:$A$26,0)))),"Deduct","Below threshold: check")),"?"))</f>
        <v/>
      </c>
      <c r="Q178" s="10" t="n"/>
      <c r="R178" s="16">
        <f>IF(OR(B178="",Q178=""),0,IF(Q178&gt;B178,((YEAR(Q178)-YEAR(B178))*12+MONTH(Q178)-MONTH(B178)+1),0))</f>
        <v/>
      </c>
      <c r="S178" s="15">
        <f>ROUND(N178*Settings!$B$8*R178,0)</f>
        <v/>
      </c>
      <c r="T178" s="17">
        <f>IF(B178="","",IF(MONTH(IF(Q178="",B178,Q178))=3,DATE(YEAR(IF(Q178="",B178,Q178)),4,30),DATE(YEAR(IF(Q178="",B178,Q178)),MONTH(IF(Q178="",B178,Q178))+1,7)))</f>
        <v/>
      </c>
      <c r="U178" s="10" t="n"/>
      <c r="V178" s="11" t="n"/>
      <c r="W178" s="16">
        <f>IF(OR(B178="",N178=0),0,IF(U178="",IF(Settings!$B$4&gt;T178,((YEAR(Settings!$B$4)-YEAR(IF(Q178="",B178,Q178)))*12+MONTH(Settings!$B$4)-MONTH(IF(Q178="",B178,Q178))+1),0),IF(U178&gt;T178,((YEAR(U178)-YEAR(IF(Q178="",B178,Q178)))*12+MONTH(U178)-MONTH(IF(Q178="",B178,Q178))+1),0)))</f>
        <v/>
      </c>
      <c r="X178" s="15">
        <f>ROUND(N178*Settings!$B$9*W178,0)</f>
        <v/>
      </c>
      <c r="Y178" s="15">
        <f>S178+X178</f>
        <v/>
      </c>
      <c r="Z178" s="18">
        <f>IF(B178="","",DATE(YEAR(IF(Q178="",B178,Q178)),MONTH(IF(Q178="",B178,Q178)),1))</f>
        <v/>
      </c>
      <c r="AA178" s="9">
        <f>IF(B178="","","Q"&amp;(INT(MOD(MONTH(IF(Q178="",B178,Q178))-4,12)/3)+1))</f>
        <v/>
      </c>
      <c r="AB178" s="9">
        <f>IF(H178="","",IFERROR(INDEX(Rates!$M$5:$M$26,MATCH(H178,Rates!$A$5:$A$26,0)),""))</f>
        <v/>
      </c>
    </row>
    <row r="179">
      <c r="A179" s="9">
        <f>IF(B179="","",ROW()-4)</f>
        <v/>
      </c>
      <c r="B179" s="10" t="n"/>
      <c r="C179" s="11" t="n"/>
      <c r="D179" s="11" t="n"/>
      <c r="E179" s="9">
        <f>IF(B179="","",IF(D179="","No PAN",IF(AND(LEN(D179)=10,ISERROR(VALUE(LEFT(D179,1))),ISERROR(VALUE(MID(D179,5,1))),ISNUMBER(VALUE(MID(D179,6,4))),ISERROR(VALUE(RIGHT(D179,1)))),"Format OK","Check PAN")))</f>
        <v/>
      </c>
      <c r="F179" s="11" t="n"/>
      <c r="G179" s="9">
        <f>IF(B179="","",IF(F179&lt;&gt;"",F179,IF(E179&lt;&gt;"Format OK","Others",IF(OR(MID(D179,4,1)="P",MID(D179,4,1)="H"),"Individual/HUF",IF(MID(D179,4,1)="C","Company","Others")))))</f>
        <v/>
      </c>
      <c r="H179" s="11" t="n"/>
      <c r="I179" s="9">
        <f>IF(H179="","",IFERROR(INDEX(IF(G179="Individual/HUF",Rates!$C$5:$C$26,IF(G179="Company",Rates!$D$5:$D$26,Rates!$E$5:$E$26)),MATCH(H179,Rates!$A$5:$A$26,0)),"?"))</f>
        <v/>
      </c>
      <c r="J179" s="12" t="n"/>
      <c r="K179" s="13">
        <f>IF(H179="","",IFERROR(INDEX(IF(G179="Individual/HUF",Rates!$I$5:$I$26,IF(G179="Company",Rates!$J$5:$J$26,Rates!$K$5:$K$26)),MATCH(H179,Rates!$A$5:$A$26,0)),""))</f>
        <v/>
      </c>
      <c r="L179" s="14" t="n"/>
      <c r="M179" s="13">
        <f>IF(H179="","",IF(L179&lt;&gt;"",IF(E179="Format OK",L179,MAX(L179,INDEX(Rates!$L$5:$L$26,MATCH(H179,Rates!$A$5:$A$26,0)))),IF(K179="","rate?",IF(E179="Format OK",K179,MAX(K179,INDEX(Rates!$L$5:$L$26,MATCH(H179,Rates!$A$5:$A$26,0)))))))</f>
        <v/>
      </c>
      <c r="N179" s="15">
        <f>IF(OR(H179="",NOT(ISNUMBER(M179))),0,IF(AND(LEFT(P179,5)="Below",L179=""),0,ROUND(J179*M179,0)))</f>
        <v/>
      </c>
      <c r="O179" s="15">
        <f>IF(H179="","",SUMIFS($J$5:$J$504,$C$5:$C$504,C179,$H$5:$H$504,H179,$B$5:$B$504,"&lt;="&amp;B179,$B$5:$B$504,"&gt;="&amp;Settings!$B$5))</f>
        <v/>
      </c>
      <c r="P179" s="9">
        <f>IF(H179="","",IFERROR(IF(AND(INDEX(Rates!$F$5:$F$26,MATCH(H179,Rates!$A$5:$A$26,0))=0,INDEX(Rates!$G$5:$G$26,MATCH(H179,Rates!$A$5:$A$26,0))=0),"Deduct (no threshold)",IF(OR(AND(INDEX(Rates!$F$5:$F$26,MATCH(H179,Rates!$A$5:$A$26,0))&gt;0,J179&gt;INDEX(Rates!$F$5:$F$26,MATCH(H179,Rates!$A$5:$A$26,0))),AND(INDEX(Rates!$G$5:$G$26,MATCH(H179,Rates!$A$5:$A$26,0))&gt;0,O179&gt;INDEX(Rates!$G$5:$G$26,MATCH(H179,Rates!$A$5:$A$26,0)))),"Deduct","Below threshold: check")),"?"))</f>
        <v/>
      </c>
      <c r="Q179" s="10" t="n"/>
      <c r="R179" s="16">
        <f>IF(OR(B179="",Q179=""),0,IF(Q179&gt;B179,((YEAR(Q179)-YEAR(B179))*12+MONTH(Q179)-MONTH(B179)+1),0))</f>
        <v/>
      </c>
      <c r="S179" s="15">
        <f>ROUND(N179*Settings!$B$8*R179,0)</f>
        <v/>
      </c>
      <c r="T179" s="17">
        <f>IF(B179="","",IF(MONTH(IF(Q179="",B179,Q179))=3,DATE(YEAR(IF(Q179="",B179,Q179)),4,30),DATE(YEAR(IF(Q179="",B179,Q179)),MONTH(IF(Q179="",B179,Q179))+1,7)))</f>
        <v/>
      </c>
      <c r="U179" s="10" t="n"/>
      <c r="V179" s="11" t="n"/>
      <c r="W179" s="16">
        <f>IF(OR(B179="",N179=0),0,IF(U179="",IF(Settings!$B$4&gt;T179,((YEAR(Settings!$B$4)-YEAR(IF(Q179="",B179,Q179)))*12+MONTH(Settings!$B$4)-MONTH(IF(Q179="",B179,Q179))+1),0),IF(U179&gt;T179,((YEAR(U179)-YEAR(IF(Q179="",B179,Q179)))*12+MONTH(U179)-MONTH(IF(Q179="",B179,Q179))+1),0)))</f>
        <v/>
      </c>
      <c r="X179" s="15">
        <f>ROUND(N179*Settings!$B$9*W179,0)</f>
        <v/>
      </c>
      <c r="Y179" s="15">
        <f>S179+X179</f>
        <v/>
      </c>
      <c r="Z179" s="18">
        <f>IF(B179="","",DATE(YEAR(IF(Q179="",B179,Q179)),MONTH(IF(Q179="",B179,Q179)),1))</f>
        <v/>
      </c>
      <c r="AA179" s="9">
        <f>IF(B179="","","Q"&amp;(INT(MOD(MONTH(IF(Q179="",B179,Q179))-4,12)/3)+1))</f>
        <v/>
      </c>
      <c r="AB179" s="9">
        <f>IF(H179="","",IFERROR(INDEX(Rates!$M$5:$M$26,MATCH(H179,Rates!$A$5:$A$26,0)),""))</f>
        <v/>
      </c>
    </row>
    <row r="180">
      <c r="A180" s="9">
        <f>IF(B180="","",ROW()-4)</f>
        <v/>
      </c>
      <c r="B180" s="10" t="n"/>
      <c r="C180" s="11" t="n"/>
      <c r="D180" s="11" t="n"/>
      <c r="E180" s="9">
        <f>IF(B180="","",IF(D180="","No PAN",IF(AND(LEN(D180)=10,ISERROR(VALUE(LEFT(D180,1))),ISERROR(VALUE(MID(D180,5,1))),ISNUMBER(VALUE(MID(D180,6,4))),ISERROR(VALUE(RIGHT(D180,1)))),"Format OK","Check PAN")))</f>
        <v/>
      </c>
      <c r="F180" s="11" t="n"/>
      <c r="G180" s="9">
        <f>IF(B180="","",IF(F180&lt;&gt;"",F180,IF(E180&lt;&gt;"Format OK","Others",IF(OR(MID(D180,4,1)="P",MID(D180,4,1)="H"),"Individual/HUF",IF(MID(D180,4,1)="C","Company","Others")))))</f>
        <v/>
      </c>
      <c r="H180" s="11" t="n"/>
      <c r="I180" s="9">
        <f>IF(H180="","",IFERROR(INDEX(IF(G180="Individual/HUF",Rates!$C$5:$C$26,IF(G180="Company",Rates!$D$5:$D$26,Rates!$E$5:$E$26)),MATCH(H180,Rates!$A$5:$A$26,0)),"?"))</f>
        <v/>
      </c>
      <c r="J180" s="12" t="n"/>
      <c r="K180" s="13">
        <f>IF(H180="","",IFERROR(INDEX(IF(G180="Individual/HUF",Rates!$I$5:$I$26,IF(G180="Company",Rates!$J$5:$J$26,Rates!$K$5:$K$26)),MATCH(H180,Rates!$A$5:$A$26,0)),""))</f>
        <v/>
      </c>
      <c r="L180" s="14" t="n"/>
      <c r="M180" s="13">
        <f>IF(H180="","",IF(L180&lt;&gt;"",IF(E180="Format OK",L180,MAX(L180,INDEX(Rates!$L$5:$L$26,MATCH(H180,Rates!$A$5:$A$26,0)))),IF(K180="","rate?",IF(E180="Format OK",K180,MAX(K180,INDEX(Rates!$L$5:$L$26,MATCH(H180,Rates!$A$5:$A$26,0)))))))</f>
        <v/>
      </c>
      <c r="N180" s="15">
        <f>IF(OR(H180="",NOT(ISNUMBER(M180))),0,IF(AND(LEFT(P180,5)="Below",L180=""),0,ROUND(J180*M180,0)))</f>
        <v/>
      </c>
      <c r="O180" s="15">
        <f>IF(H180="","",SUMIFS($J$5:$J$504,$C$5:$C$504,C180,$H$5:$H$504,H180,$B$5:$B$504,"&lt;="&amp;B180,$B$5:$B$504,"&gt;="&amp;Settings!$B$5))</f>
        <v/>
      </c>
      <c r="P180" s="9">
        <f>IF(H180="","",IFERROR(IF(AND(INDEX(Rates!$F$5:$F$26,MATCH(H180,Rates!$A$5:$A$26,0))=0,INDEX(Rates!$G$5:$G$26,MATCH(H180,Rates!$A$5:$A$26,0))=0),"Deduct (no threshold)",IF(OR(AND(INDEX(Rates!$F$5:$F$26,MATCH(H180,Rates!$A$5:$A$26,0))&gt;0,J180&gt;INDEX(Rates!$F$5:$F$26,MATCH(H180,Rates!$A$5:$A$26,0))),AND(INDEX(Rates!$G$5:$G$26,MATCH(H180,Rates!$A$5:$A$26,0))&gt;0,O180&gt;INDEX(Rates!$G$5:$G$26,MATCH(H180,Rates!$A$5:$A$26,0)))),"Deduct","Below threshold: check")),"?"))</f>
        <v/>
      </c>
      <c r="Q180" s="10" t="n"/>
      <c r="R180" s="16">
        <f>IF(OR(B180="",Q180=""),0,IF(Q180&gt;B180,((YEAR(Q180)-YEAR(B180))*12+MONTH(Q180)-MONTH(B180)+1),0))</f>
        <v/>
      </c>
      <c r="S180" s="15">
        <f>ROUND(N180*Settings!$B$8*R180,0)</f>
        <v/>
      </c>
      <c r="T180" s="17">
        <f>IF(B180="","",IF(MONTH(IF(Q180="",B180,Q180))=3,DATE(YEAR(IF(Q180="",B180,Q180)),4,30),DATE(YEAR(IF(Q180="",B180,Q180)),MONTH(IF(Q180="",B180,Q180))+1,7)))</f>
        <v/>
      </c>
      <c r="U180" s="10" t="n"/>
      <c r="V180" s="11" t="n"/>
      <c r="W180" s="16">
        <f>IF(OR(B180="",N180=0),0,IF(U180="",IF(Settings!$B$4&gt;T180,((YEAR(Settings!$B$4)-YEAR(IF(Q180="",B180,Q180)))*12+MONTH(Settings!$B$4)-MONTH(IF(Q180="",B180,Q180))+1),0),IF(U180&gt;T180,((YEAR(U180)-YEAR(IF(Q180="",B180,Q180)))*12+MONTH(U180)-MONTH(IF(Q180="",B180,Q180))+1),0)))</f>
        <v/>
      </c>
      <c r="X180" s="15">
        <f>ROUND(N180*Settings!$B$9*W180,0)</f>
        <v/>
      </c>
      <c r="Y180" s="15">
        <f>S180+X180</f>
        <v/>
      </c>
      <c r="Z180" s="18">
        <f>IF(B180="","",DATE(YEAR(IF(Q180="",B180,Q180)),MONTH(IF(Q180="",B180,Q180)),1))</f>
        <v/>
      </c>
      <c r="AA180" s="9">
        <f>IF(B180="","","Q"&amp;(INT(MOD(MONTH(IF(Q180="",B180,Q180))-4,12)/3)+1))</f>
        <v/>
      </c>
      <c r="AB180" s="9">
        <f>IF(H180="","",IFERROR(INDEX(Rates!$M$5:$M$26,MATCH(H180,Rates!$A$5:$A$26,0)),""))</f>
        <v/>
      </c>
    </row>
    <row r="181">
      <c r="A181" s="9">
        <f>IF(B181="","",ROW()-4)</f>
        <v/>
      </c>
      <c r="B181" s="10" t="n"/>
      <c r="C181" s="11" t="n"/>
      <c r="D181" s="11" t="n"/>
      <c r="E181" s="9">
        <f>IF(B181="","",IF(D181="","No PAN",IF(AND(LEN(D181)=10,ISERROR(VALUE(LEFT(D181,1))),ISERROR(VALUE(MID(D181,5,1))),ISNUMBER(VALUE(MID(D181,6,4))),ISERROR(VALUE(RIGHT(D181,1)))),"Format OK","Check PAN")))</f>
        <v/>
      </c>
      <c r="F181" s="11" t="n"/>
      <c r="G181" s="9">
        <f>IF(B181="","",IF(F181&lt;&gt;"",F181,IF(E181&lt;&gt;"Format OK","Others",IF(OR(MID(D181,4,1)="P",MID(D181,4,1)="H"),"Individual/HUF",IF(MID(D181,4,1)="C","Company","Others")))))</f>
        <v/>
      </c>
      <c r="H181" s="11" t="n"/>
      <c r="I181" s="9">
        <f>IF(H181="","",IFERROR(INDEX(IF(G181="Individual/HUF",Rates!$C$5:$C$26,IF(G181="Company",Rates!$D$5:$D$26,Rates!$E$5:$E$26)),MATCH(H181,Rates!$A$5:$A$26,0)),"?"))</f>
        <v/>
      </c>
      <c r="J181" s="12" t="n"/>
      <c r="K181" s="13">
        <f>IF(H181="","",IFERROR(INDEX(IF(G181="Individual/HUF",Rates!$I$5:$I$26,IF(G181="Company",Rates!$J$5:$J$26,Rates!$K$5:$K$26)),MATCH(H181,Rates!$A$5:$A$26,0)),""))</f>
        <v/>
      </c>
      <c r="L181" s="14" t="n"/>
      <c r="M181" s="13">
        <f>IF(H181="","",IF(L181&lt;&gt;"",IF(E181="Format OK",L181,MAX(L181,INDEX(Rates!$L$5:$L$26,MATCH(H181,Rates!$A$5:$A$26,0)))),IF(K181="","rate?",IF(E181="Format OK",K181,MAX(K181,INDEX(Rates!$L$5:$L$26,MATCH(H181,Rates!$A$5:$A$26,0)))))))</f>
        <v/>
      </c>
      <c r="N181" s="15">
        <f>IF(OR(H181="",NOT(ISNUMBER(M181))),0,IF(AND(LEFT(P181,5)="Below",L181=""),0,ROUND(J181*M181,0)))</f>
        <v/>
      </c>
      <c r="O181" s="15">
        <f>IF(H181="","",SUMIFS($J$5:$J$504,$C$5:$C$504,C181,$H$5:$H$504,H181,$B$5:$B$504,"&lt;="&amp;B181,$B$5:$B$504,"&gt;="&amp;Settings!$B$5))</f>
        <v/>
      </c>
      <c r="P181" s="9">
        <f>IF(H181="","",IFERROR(IF(AND(INDEX(Rates!$F$5:$F$26,MATCH(H181,Rates!$A$5:$A$26,0))=0,INDEX(Rates!$G$5:$G$26,MATCH(H181,Rates!$A$5:$A$26,0))=0),"Deduct (no threshold)",IF(OR(AND(INDEX(Rates!$F$5:$F$26,MATCH(H181,Rates!$A$5:$A$26,0))&gt;0,J181&gt;INDEX(Rates!$F$5:$F$26,MATCH(H181,Rates!$A$5:$A$26,0))),AND(INDEX(Rates!$G$5:$G$26,MATCH(H181,Rates!$A$5:$A$26,0))&gt;0,O181&gt;INDEX(Rates!$G$5:$G$26,MATCH(H181,Rates!$A$5:$A$26,0)))),"Deduct","Below threshold: check")),"?"))</f>
        <v/>
      </c>
      <c r="Q181" s="10" t="n"/>
      <c r="R181" s="16">
        <f>IF(OR(B181="",Q181=""),0,IF(Q181&gt;B181,((YEAR(Q181)-YEAR(B181))*12+MONTH(Q181)-MONTH(B181)+1),0))</f>
        <v/>
      </c>
      <c r="S181" s="15">
        <f>ROUND(N181*Settings!$B$8*R181,0)</f>
        <v/>
      </c>
      <c r="T181" s="17">
        <f>IF(B181="","",IF(MONTH(IF(Q181="",B181,Q181))=3,DATE(YEAR(IF(Q181="",B181,Q181)),4,30),DATE(YEAR(IF(Q181="",B181,Q181)),MONTH(IF(Q181="",B181,Q181))+1,7)))</f>
        <v/>
      </c>
      <c r="U181" s="10" t="n"/>
      <c r="V181" s="11" t="n"/>
      <c r="W181" s="16">
        <f>IF(OR(B181="",N181=0),0,IF(U181="",IF(Settings!$B$4&gt;T181,((YEAR(Settings!$B$4)-YEAR(IF(Q181="",B181,Q181)))*12+MONTH(Settings!$B$4)-MONTH(IF(Q181="",B181,Q181))+1),0),IF(U181&gt;T181,((YEAR(U181)-YEAR(IF(Q181="",B181,Q181)))*12+MONTH(U181)-MONTH(IF(Q181="",B181,Q181))+1),0)))</f>
        <v/>
      </c>
      <c r="X181" s="15">
        <f>ROUND(N181*Settings!$B$9*W181,0)</f>
        <v/>
      </c>
      <c r="Y181" s="15">
        <f>S181+X181</f>
        <v/>
      </c>
      <c r="Z181" s="18">
        <f>IF(B181="","",DATE(YEAR(IF(Q181="",B181,Q181)),MONTH(IF(Q181="",B181,Q181)),1))</f>
        <v/>
      </c>
      <c r="AA181" s="9">
        <f>IF(B181="","","Q"&amp;(INT(MOD(MONTH(IF(Q181="",B181,Q181))-4,12)/3)+1))</f>
        <v/>
      </c>
      <c r="AB181" s="9">
        <f>IF(H181="","",IFERROR(INDEX(Rates!$M$5:$M$26,MATCH(H181,Rates!$A$5:$A$26,0)),""))</f>
        <v/>
      </c>
    </row>
    <row r="182">
      <c r="A182" s="9">
        <f>IF(B182="","",ROW()-4)</f>
        <v/>
      </c>
      <c r="B182" s="10" t="n"/>
      <c r="C182" s="11" t="n"/>
      <c r="D182" s="11" t="n"/>
      <c r="E182" s="9">
        <f>IF(B182="","",IF(D182="","No PAN",IF(AND(LEN(D182)=10,ISERROR(VALUE(LEFT(D182,1))),ISERROR(VALUE(MID(D182,5,1))),ISNUMBER(VALUE(MID(D182,6,4))),ISERROR(VALUE(RIGHT(D182,1)))),"Format OK","Check PAN")))</f>
        <v/>
      </c>
      <c r="F182" s="11" t="n"/>
      <c r="G182" s="9">
        <f>IF(B182="","",IF(F182&lt;&gt;"",F182,IF(E182&lt;&gt;"Format OK","Others",IF(OR(MID(D182,4,1)="P",MID(D182,4,1)="H"),"Individual/HUF",IF(MID(D182,4,1)="C","Company","Others")))))</f>
        <v/>
      </c>
      <c r="H182" s="11" t="n"/>
      <c r="I182" s="9">
        <f>IF(H182="","",IFERROR(INDEX(IF(G182="Individual/HUF",Rates!$C$5:$C$26,IF(G182="Company",Rates!$D$5:$D$26,Rates!$E$5:$E$26)),MATCH(H182,Rates!$A$5:$A$26,0)),"?"))</f>
        <v/>
      </c>
      <c r="J182" s="12" t="n"/>
      <c r="K182" s="13">
        <f>IF(H182="","",IFERROR(INDEX(IF(G182="Individual/HUF",Rates!$I$5:$I$26,IF(G182="Company",Rates!$J$5:$J$26,Rates!$K$5:$K$26)),MATCH(H182,Rates!$A$5:$A$26,0)),""))</f>
        <v/>
      </c>
      <c r="L182" s="14" t="n"/>
      <c r="M182" s="13">
        <f>IF(H182="","",IF(L182&lt;&gt;"",IF(E182="Format OK",L182,MAX(L182,INDEX(Rates!$L$5:$L$26,MATCH(H182,Rates!$A$5:$A$26,0)))),IF(K182="","rate?",IF(E182="Format OK",K182,MAX(K182,INDEX(Rates!$L$5:$L$26,MATCH(H182,Rates!$A$5:$A$26,0)))))))</f>
        <v/>
      </c>
      <c r="N182" s="15">
        <f>IF(OR(H182="",NOT(ISNUMBER(M182))),0,IF(AND(LEFT(P182,5)="Below",L182=""),0,ROUND(J182*M182,0)))</f>
        <v/>
      </c>
      <c r="O182" s="15">
        <f>IF(H182="","",SUMIFS($J$5:$J$504,$C$5:$C$504,C182,$H$5:$H$504,H182,$B$5:$B$504,"&lt;="&amp;B182,$B$5:$B$504,"&gt;="&amp;Settings!$B$5))</f>
        <v/>
      </c>
      <c r="P182" s="9">
        <f>IF(H182="","",IFERROR(IF(AND(INDEX(Rates!$F$5:$F$26,MATCH(H182,Rates!$A$5:$A$26,0))=0,INDEX(Rates!$G$5:$G$26,MATCH(H182,Rates!$A$5:$A$26,0))=0),"Deduct (no threshold)",IF(OR(AND(INDEX(Rates!$F$5:$F$26,MATCH(H182,Rates!$A$5:$A$26,0))&gt;0,J182&gt;INDEX(Rates!$F$5:$F$26,MATCH(H182,Rates!$A$5:$A$26,0))),AND(INDEX(Rates!$G$5:$G$26,MATCH(H182,Rates!$A$5:$A$26,0))&gt;0,O182&gt;INDEX(Rates!$G$5:$G$26,MATCH(H182,Rates!$A$5:$A$26,0)))),"Deduct","Below threshold: check")),"?"))</f>
        <v/>
      </c>
      <c r="Q182" s="10" t="n"/>
      <c r="R182" s="16">
        <f>IF(OR(B182="",Q182=""),0,IF(Q182&gt;B182,((YEAR(Q182)-YEAR(B182))*12+MONTH(Q182)-MONTH(B182)+1),0))</f>
        <v/>
      </c>
      <c r="S182" s="15">
        <f>ROUND(N182*Settings!$B$8*R182,0)</f>
        <v/>
      </c>
      <c r="T182" s="17">
        <f>IF(B182="","",IF(MONTH(IF(Q182="",B182,Q182))=3,DATE(YEAR(IF(Q182="",B182,Q182)),4,30),DATE(YEAR(IF(Q182="",B182,Q182)),MONTH(IF(Q182="",B182,Q182))+1,7)))</f>
        <v/>
      </c>
      <c r="U182" s="10" t="n"/>
      <c r="V182" s="11" t="n"/>
      <c r="W182" s="16">
        <f>IF(OR(B182="",N182=0),0,IF(U182="",IF(Settings!$B$4&gt;T182,((YEAR(Settings!$B$4)-YEAR(IF(Q182="",B182,Q182)))*12+MONTH(Settings!$B$4)-MONTH(IF(Q182="",B182,Q182))+1),0),IF(U182&gt;T182,((YEAR(U182)-YEAR(IF(Q182="",B182,Q182)))*12+MONTH(U182)-MONTH(IF(Q182="",B182,Q182))+1),0)))</f>
        <v/>
      </c>
      <c r="X182" s="15">
        <f>ROUND(N182*Settings!$B$9*W182,0)</f>
        <v/>
      </c>
      <c r="Y182" s="15">
        <f>S182+X182</f>
        <v/>
      </c>
      <c r="Z182" s="18">
        <f>IF(B182="","",DATE(YEAR(IF(Q182="",B182,Q182)),MONTH(IF(Q182="",B182,Q182)),1))</f>
        <v/>
      </c>
      <c r="AA182" s="9">
        <f>IF(B182="","","Q"&amp;(INT(MOD(MONTH(IF(Q182="",B182,Q182))-4,12)/3)+1))</f>
        <v/>
      </c>
      <c r="AB182" s="9">
        <f>IF(H182="","",IFERROR(INDEX(Rates!$M$5:$M$26,MATCH(H182,Rates!$A$5:$A$26,0)),""))</f>
        <v/>
      </c>
    </row>
    <row r="183">
      <c r="A183" s="9">
        <f>IF(B183="","",ROW()-4)</f>
        <v/>
      </c>
      <c r="B183" s="10" t="n"/>
      <c r="C183" s="11" t="n"/>
      <c r="D183" s="11" t="n"/>
      <c r="E183" s="9">
        <f>IF(B183="","",IF(D183="","No PAN",IF(AND(LEN(D183)=10,ISERROR(VALUE(LEFT(D183,1))),ISERROR(VALUE(MID(D183,5,1))),ISNUMBER(VALUE(MID(D183,6,4))),ISERROR(VALUE(RIGHT(D183,1)))),"Format OK","Check PAN")))</f>
        <v/>
      </c>
      <c r="F183" s="11" t="n"/>
      <c r="G183" s="9">
        <f>IF(B183="","",IF(F183&lt;&gt;"",F183,IF(E183&lt;&gt;"Format OK","Others",IF(OR(MID(D183,4,1)="P",MID(D183,4,1)="H"),"Individual/HUF",IF(MID(D183,4,1)="C","Company","Others")))))</f>
        <v/>
      </c>
      <c r="H183" s="11" t="n"/>
      <c r="I183" s="9">
        <f>IF(H183="","",IFERROR(INDEX(IF(G183="Individual/HUF",Rates!$C$5:$C$26,IF(G183="Company",Rates!$D$5:$D$26,Rates!$E$5:$E$26)),MATCH(H183,Rates!$A$5:$A$26,0)),"?"))</f>
        <v/>
      </c>
      <c r="J183" s="12" t="n"/>
      <c r="K183" s="13">
        <f>IF(H183="","",IFERROR(INDEX(IF(G183="Individual/HUF",Rates!$I$5:$I$26,IF(G183="Company",Rates!$J$5:$J$26,Rates!$K$5:$K$26)),MATCH(H183,Rates!$A$5:$A$26,0)),""))</f>
        <v/>
      </c>
      <c r="L183" s="14" t="n"/>
      <c r="M183" s="13">
        <f>IF(H183="","",IF(L183&lt;&gt;"",IF(E183="Format OK",L183,MAX(L183,INDEX(Rates!$L$5:$L$26,MATCH(H183,Rates!$A$5:$A$26,0)))),IF(K183="","rate?",IF(E183="Format OK",K183,MAX(K183,INDEX(Rates!$L$5:$L$26,MATCH(H183,Rates!$A$5:$A$26,0)))))))</f>
        <v/>
      </c>
      <c r="N183" s="15">
        <f>IF(OR(H183="",NOT(ISNUMBER(M183))),0,IF(AND(LEFT(P183,5)="Below",L183=""),0,ROUND(J183*M183,0)))</f>
        <v/>
      </c>
      <c r="O183" s="15">
        <f>IF(H183="","",SUMIFS($J$5:$J$504,$C$5:$C$504,C183,$H$5:$H$504,H183,$B$5:$B$504,"&lt;="&amp;B183,$B$5:$B$504,"&gt;="&amp;Settings!$B$5))</f>
        <v/>
      </c>
      <c r="P183" s="9">
        <f>IF(H183="","",IFERROR(IF(AND(INDEX(Rates!$F$5:$F$26,MATCH(H183,Rates!$A$5:$A$26,0))=0,INDEX(Rates!$G$5:$G$26,MATCH(H183,Rates!$A$5:$A$26,0))=0),"Deduct (no threshold)",IF(OR(AND(INDEX(Rates!$F$5:$F$26,MATCH(H183,Rates!$A$5:$A$26,0))&gt;0,J183&gt;INDEX(Rates!$F$5:$F$26,MATCH(H183,Rates!$A$5:$A$26,0))),AND(INDEX(Rates!$G$5:$G$26,MATCH(H183,Rates!$A$5:$A$26,0))&gt;0,O183&gt;INDEX(Rates!$G$5:$G$26,MATCH(H183,Rates!$A$5:$A$26,0)))),"Deduct","Below threshold: check")),"?"))</f>
        <v/>
      </c>
      <c r="Q183" s="10" t="n"/>
      <c r="R183" s="16">
        <f>IF(OR(B183="",Q183=""),0,IF(Q183&gt;B183,((YEAR(Q183)-YEAR(B183))*12+MONTH(Q183)-MONTH(B183)+1),0))</f>
        <v/>
      </c>
      <c r="S183" s="15">
        <f>ROUND(N183*Settings!$B$8*R183,0)</f>
        <v/>
      </c>
      <c r="T183" s="17">
        <f>IF(B183="","",IF(MONTH(IF(Q183="",B183,Q183))=3,DATE(YEAR(IF(Q183="",B183,Q183)),4,30),DATE(YEAR(IF(Q183="",B183,Q183)),MONTH(IF(Q183="",B183,Q183))+1,7)))</f>
        <v/>
      </c>
      <c r="U183" s="10" t="n"/>
      <c r="V183" s="11" t="n"/>
      <c r="W183" s="16">
        <f>IF(OR(B183="",N183=0),0,IF(U183="",IF(Settings!$B$4&gt;T183,((YEAR(Settings!$B$4)-YEAR(IF(Q183="",B183,Q183)))*12+MONTH(Settings!$B$4)-MONTH(IF(Q183="",B183,Q183))+1),0),IF(U183&gt;T183,((YEAR(U183)-YEAR(IF(Q183="",B183,Q183)))*12+MONTH(U183)-MONTH(IF(Q183="",B183,Q183))+1),0)))</f>
        <v/>
      </c>
      <c r="X183" s="15">
        <f>ROUND(N183*Settings!$B$9*W183,0)</f>
        <v/>
      </c>
      <c r="Y183" s="15">
        <f>S183+X183</f>
        <v/>
      </c>
      <c r="Z183" s="18">
        <f>IF(B183="","",DATE(YEAR(IF(Q183="",B183,Q183)),MONTH(IF(Q183="",B183,Q183)),1))</f>
        <v/>
      </c>
      <c r="AA183" s="9">
        <f>IF(B183="","","Q"&amp;(INT(MOD(MONTH(IF(Q183="",B183,Q183))-4,12)/3)+1))</f>
        <v/>
      </c>
      <c r="AB183" s="9">
        <f>IF(H183="","",IFERROR(INDEX(Rates!$M$5:$M$26,MATCH(H183,Rates!$A$5:$A$26,0)),""))</f>
        <v/>
      </c>
    </row>
    <row r="184">
      <c r="A184" s="9">
        <f>IF(B184="","",ROW()-4)</f>
        <v/>
      </c>
      <c r="B184" s="10" t="n"/>
      <c r="C184" s="11" t="n"/>
      <c r="D184" s="11" t="n"/>
      <c r="E184" s="9">
        <f>IF(B184="","",IF(D184="","No PAN",IF(AND(LEN(D184)=10,ISERROR(VALUE(LEFT(D184,1))),ISERROR(VALUE(MID(D184,5,1))),ISNUMBER(VALUE(MID(D184,6,4))),ISERROR(VALUE(RIGHT(D184,1)))),"Format OK","Check PAN")))</f>
        <v/>
      </c>
      <c r="F184" s="11" t="n"/>
      <c r="G184" s="9">
        <f>IF(B184="","",IF(F184&lt;&gt;"",F184,IF(E184&lt;&gt;"Format OK","Others",IF(OR(MID(D184,4,1)="P",MID(D184,4,1)="H"),"Individual/HUF",IF(MID(D184,4,1)="C","Company","Others")))))</f>
        <v/>
      </c>
      <c r="H184" s="11" t="n"/>
      <c r="I184" s="9">
        <f>IF(H184="","",IFERROR(INDEX(IF(G184="Individual/HUF",Rates!$C$5:$C$26,IF(G184="Company",Rates!$D$5:$D$26,Rates!$E$5:$E$26)),MATCH(H184,Rates!$A$5:$A$26,0)),"?"))</f>
        <v/>
      </c>
      <c r="J184" s="12" t="n"/>
      <c r="K184" s="13">
        <f>IF(H184="","",IFERROR(INDEX(IF(G184="Individual/HUF",Rates!$I$5:$I$26,IF(G184="Company",Rates!$J$5:$J$26,Rates!$K$5:$K$26)),MATCH(H184,Rates!$A$5:$A$26,0)),""))</f>
        <v/>
      </c>
      <c r="L184" s="14" t="n"/>
      <c r="M184" s="13">
        <f>IF(H184="","",IF(L184&lt;&gt;"",IF(E184="Format OK",L184,MAX(L184,INDEX(Rates!$L$5:$L$26,MATCH(H184,Rates!$A$5:$A$26,0)))),IF(K184="","rate?",IF(E184="Format OK",K184,MAX(K184,INDEX(Rates!$L$5:$L$26,MATCH(H184,Rates!$A$5:$A$26,0)))))))</f>
        <v/>
      </c>
      <c r="N184" s="15">
        <f>IF(OR(H184="",NOT(ISNUMBER(M184))),0,IF(AND(LEFT(P184,5)="Below",L184=""),0,ROUND(J184*M184,0)))</f>
        <v/>
      </c>
      <c r="O184" s="15">
        <f>IF(H184="","",SUMIFS($J$5:$J$504,$C$5:$C$504,C184,$H$5:$H$504,H184,$B$5:$B$504,"&lt;="&amp;B184,$B$5:$B$504,"&gt;="&amp;Settings!$B$5))</f>
        <v/>
      </c>
      <c r="P184" s="9">
        <f>IF(H184="","",IFERROR(IF(AND(INDEX(Rates!$F$5:$F$26,MATCH(H184,Rates!$A$5:$A$26,0))=0,INDEX(Rates!$G$5:$G$26,MATCH(H184,Rates!$A$5:$A$26,0))=0),"Deduct (no threshold)",IF(OR(AND(INDEX(Rates!$F$5:$F$26,MATCH(H184,Rates!$A$5:$A$26,0))&gt;0,J184&gt;INDEX(Rates!$F$5:$F$26,MATCH(H184,Rates!$A$5:$A$26,0))),AND(INDEX(Rates!$G$5:$G$26,MATCH(H184,Rates!$A$5:$A$26,0))&gt;0,O184&gt;INDEX(Rates!$G$5:$G$26,MATCH(H184,Rates!$A$5:$A$26,0)))),"Deduct","Below threshold: check")),"?"))</f>
        <v/>
      </c>
      <c r="Q184" s="10" t="n"/>
      <c r="R184" s="16">
        <f>IF(OR(B184="",Q184=""),0,IF(Q184&gt;B184,((YEAR(Q184)-YEAR(B184))*12+MONTH(Q184)-MONTH(B184)+1),0))</f>
        <v/>
      </c>
      <c r="S184" s="15">
        <f>ROUND(N184*Settings!$B$8*R184,0)</f>
        <v/>
      </c>
      <c r="T184" s="17">
        <f>IF(B184="","",IF(MONTH(IF(Q184="",B184,Q184))=3,DATE(YEAR(IF(Q184="",B184,Q184)),4,30),DATE(YEAR(IF(Q184="",B184,Q184)),MONTH(IF(Q184="",B184,Q184))+1,7)))</f>
        <v/>
      </c>
      <c r="U184" s="10" t="n"/>
      <c r="V184" s="11" t="n"/>
      <c r="W184" s="16">
        <f>IF(OR(B184="",N184=0),0,IF(U184="",IF(Settings!$B$4&gt;T184,((YEAR(Settings!$B$4)-YEAR(IF(Q184="",B184,Q184)))*12+MONTH(Settings!$B$4)-MONTH(IF(Q184="",B184,Q184))+1),0),IF(U184&gt;T184,((YEAR(U184)-YEAR(IF(Q184="",B184,Q184)))*12+MONTH(U184)-MONTH(IF(Q184="",B184,Q184))+1),0)))</f>
        <v/>
      </c>
      <c r="X184" s="15">
        <f>ROUND(N184*Settings!$B$9*W184,0)</f>
        <v/>
      </c>
      <c r="Y184" s="15">
        <f>S184+X184</f>
        <v/>
      </c>
      <c r="Z184" s="18">
        <f>IF(B184="","",DATE(YEAR(IF(Q184="",B184,Q184)),MONTH(IF(Q184="",B184,Q184)),1))</f>
        <v/>
      </c>
      <c r="AA184" s="9">
        <f>IF(B184="","","Q"&amp;(INT(MOD(MONTH(IF(Q184="",B184,Q184))-4,12)/3)+1))</f>
        <v/>
      </c>
      <c r="AB184" s="9">
        <f>IF(H184="","",IFERROR(INDEX(Rates!$M$5:$M$26,MATCH(H184,Rates!$A$5:$A$26,0)),""))</f>
        <v/>
      </c>
    </row>
    <row r="185">
      <c r="A185" s="9">
        <f>IF(B185="","",ROW()-4)</f>
        <v/>
      </c>
      <c r="B185" s="10" t="n"/>
      <c r="C185" s="11" t="n"/>
      <c r="D185" s="11" t="n"/>
      <c r="E185" s="9">
        <f>IF(B185="","",IF(D185="","No PAN",IF(AND(LEN(D185)=10,ISERROR(VALUE(LEFT(D185,1))),ISERROR(VALUE(MID(D185,5,1))),ISNUMBER(VALUE(MID(D185,6,4))),ISERROR(VALUE(RIGHT(D185,1)))),"Format OK","Check PAN")))</f>
        <v/>
      </c>
      <c r="F185" s="11" t="n"/>
      <c r="G185" s="9">
        <f>IF(B185="","",IF(F185&lt;&gt;"",F185,IF(E185&lt;&gt;"Format OK","Others",IF(OR(MID(D185,4,1)="P",MID(D185,4,1)="H"),"Individual/HUF",IF(MID(D185,4,1)="C","Company","Others")))))</f>
        <v/>
      </c>
      <c r="H185" s="11" t="n"/>
      <c r="I185" s="9">
        <f>IF(H185="","",IFERROR(INDEX(IF(G185="Individual/HUF",Rates!$C$5:$C$26,IF(G185="Company",Rates!$D$5:$D$26,Rates!$E$5:$E$26)),MATCH(H185,Rates!$A$5:$A$26,0)),"?"))</f>
        <v/>
      </c>
      <c r="J185" s="12" t="n"/>
      <c r="K185" s="13">
        <f>IF(H185="","",IFERROR(INDEX(IF(G185="Individual/HUF",Rates!$I$5:$I$26,IF(G185="Company",Rates!$J$5:$J$26,Rates!$K$5:$K$26)),MATCH(H185,Rates!$A$5:$A$26,0)),""))</f>
        <v/>
      </c>
      <c r="L185" s="14" t="n"/>
      <c r="M185" s="13">
        <f>IF(H185="","",IF(L185&lt;&gt;"",IF(E185="Format OK",L185,MAX(L185,INDEX(Rates!$L$5:$L$26,MATCH(H185,Rates!$A$5:$A$26,0)))),IF(K185="","rate?",IF(E185="Format OK",K185,MAX(K185,INDEX(Rates!$L$5:$L$26,MATCH(H185,Rates!$A$5:$A$26,0)))))))</f>
        <v/>
      </c>
      <c r="N185" s="15">
        <f>IF(OR(H185="",NOT(ISNUMBER(M185))),0,IF(AND(LEFT(P185,5)="Below",L185=""),0,ROUND(J185*M185,0)))</f>
        <v/>
      </c>
      <c r="O185" s="15">
        <f>IF(H185="","",SUMIFS($J$5:$J$504,$C$5:$C$504,C185,$H$5:$H$504,H185,$B$5:$B$504,"&lt;="&amp;B185,$B$5:$B$504,"&gt;="&amp;Settings!$B$5))</f>
        <v/>
      </c>
      <c r="P185" s="9">
        <f>IF(H185="","",IFERROR(IF(AND(INDEX(Rates!$F$5:$F$26,MATCH(H185,Rates!$A$5:$A$26,0))=0,INDEX(Rates!$G$5:$G$26,MATCH(H185,Rates!$A$5:$A$26,0))=0),"Deduct (no threshold)",IF(OR(AND(INDEX(Rates!$F$5:$F$26,MATCH(H185,Rates!$A$5:$A$26,0))&gt;0,J185&gt;INDEX(Rates!$F$5:$F$26,MATCH(H185,Rates!$A$5:$A$26,0))),AND(INDEX(Rates!$G$5:$G$26,MATCH(H185,Rates!$A$5:$A$26,0))&gt;0,O185&gt;INDEX(Rates!$G$5:$G$26,MATCH(H185,Rates!$A$5:$A$26,0)))),"Deduct","Below threshold: check")),"?"))</f>
        <v/>
      </c>
      <c r="Q185" s="10" t="n"/>
      <c r="R185" s="16">
        <f>IF(OR(B185="",Q185=""),0,IF(Q185&gt;B185,((YEAR(Q185)-YEAR(B185))*12+MONTH(Q185)-MONTH(B185)+1),0))</f>
        <v/>
      </c>
      <c r="S185" s="15">
        <f>ROUND(N185*Settings!$B$8*R185,0)</f>
        <v/>
      </c>
      <c r="T185" s="17">
        <f>IF(B185="","",IF(MONTH(IF(Q185="",B185,Q185))=3,DATE(YEAR(IF(Q185="",B185,Q185)),4,30),DATE(YEAR(IF(Q185="",B185,Q185)),MONTH(IF(Q185="",B185,Q185))+1,7)))</f>
        <v/>
      </c>
      <c r="U185" s="10" t="n"/>
      <c r="V185" s="11" t="n"/>
      <c r="W185" s="16">
        <f>IF(OR(B185="",N185=0),0,IF(U185="",IF(Settings!$B$4&gt;T185,((YEAR(Settings!$B$4)-YEAR(IF(Q185="",B185,Q185)))*12+MONTH(Settings!$B$4)-MONTH(IF(Q185="",B185,Q185))+1),0),IF(U185&gt;T185,((YEAR(U185)-YEAR(IF(Q185="",B185,Q185)))*12+MONTH(U185)-MONTH(IF(Q185="",B185,Q185))+1),0)))</f>
        <v/>
      </c>
      <c r="X185" s="15">
        <f>ROUND(N185*Settings!$B$9*W185,0)</f>
        <v/>
      </c>
      <c r="Y185" s="15">
        <f>S185+X185</f>
        <v/>
      </c>
      <c r="Z185" s="18">
        <f>IF(B185="","",DATE(YEAR(IF(Q185="",B185,Q185)),MONTH(IF(Q185="",B185,Q185)),1))</f>
        <v/>
      </c>
      <c r="AA185" s="9">
        <f>IF(B185="","","Q"&amp;(INT(MOD(MONTH(IF(Q185="",B185,Q185))-4,12)/3)+1))</f>
        <v/>
      </c>
      <c r="AB185" s="9">
        <f>IF(H185="","",IFERROR(INDEX(Rates!$M$5:$M$26,MATCH(H185,Rates!$A$5:$A$26,0)),""))</f>
        <v/>
      </c>
    </row>
    <row r="186">
      <c r="A186" s="9">
        <f>IF(B186="","",ROW()-4)</f>
        <v/>
      </c>
      <c r="B186" s="10" t="n"/>
      <c r="C186" s="11" t="n"/>
      <c r="D186" s="11" t="n"/>
      <c r="E186" s="9">
        <f>IF(B186="","",IF(D186="","No PAN",IF(AND(LEN(D186)=10,ISERROR(VALUE(LEFT(D186,1))),ISERROR(VALUE(MID(D186,5,1))),ISNUMBER(VALUE(MID(D186,6,4))),ISERROR(VALUE(RIGHT(D186,1)))),"Format OK","Check PAN")))</f>
        <v/>
      </c>
      <c r="F186" s="11" t="n"/>
      <c r="G186" s="9">
        <f>IF(B186="","",IF(F186&lt;&gt;"",F186,IF(E186&lt;&gt;"Format OK","Others",IF(OR(MID(D186,4,1)="P",MID(D186,4,1)="H"),"Individual/HUF",IF(MID(D186,4,1)="C","Company","Others")))))</f>
        <v/>
      </c>
      <c r="H186" s="11" t="n"/>
      <c r="I186" s="9">
        <f>IF(H186="","",IFERROR(INDEX(IF(G186="Individual/HUF",Rates!$C$5:$C$26,IF(G186="Company",Rates!$D$5:$D$26,Rates!$E$5:$E$26)),MATCH(H186,Rates!$A$5:$A$26,0)),"?"))</f>
        <v/>
      </c>
      <c r="J186" s="12" t="n"/>
      <c r="K186" s="13">
        <f>IF(H186="","",IFERROR(INDEX(IF(G186="Individual/HUF",Rates!$I$5:$I$26,IF(G186="Company",Rates!$J$5:$J$26,Rates!$K$5:$K$26)),MATCH(H186,Rates!$A$5:$A$26,0)),""))</f>
        <v/>
      </c>
      <c r="L186" s="14" t="n"/>
      <c r="M186" s="13">
        <f>IF(H186="","",IF(L186&lt;&gt;"",IF(E186="Format OK",L186,MAX(L186,INDEX(Rates!$L$5:$L$26,MATCH(H186,Rates!$A$5:$A$26,0)))),IF(K186="","rate?",IF(E186="Format OK",K186,MAX(K186,INDEX(Rates!$L$5:$L$26,MATCH(H186,Rates!$A$5:$A$26,0)))))))</f>
        <v/>
      </c>
      <c r="N186" s="15">
        <f>IF(OR(H186="",NOT(ISNUMBER(M186))),0,IF(AND(LEFT(P186,5)="Below",L186=""),0,ROUND(J186*M186,0)))</f>
        <v/>
      </c>
      <c r="O186" s="15">
        <f>IF(H186="","",SUMIFS($J$5:$J$504,$C$5:$C$504,C186,$H$5:$H$504,H186,$B$5:$B$504,"&lt;="&amp;B186,$B$5:$B$504,"&gt;="&amp;Settings!$B$5))</f>
        <v/>
      </c>
      <c r="P186" s="9">
        <f>IF(H186="","",IFERROR(IF(AND(INDEX(Rates!$F$5:$F$26,MATCH(H186,Rates!$A$5:$A$26,0))=0,INDEX(Rates!$G$5:$G$26,MATCH(H186,Rates!$A$5:$A$26,0))=0),"Deduct (no threshold)",IF(OR(AND(INDEX(Rates!$F$5:$F$26,MATCH(H186,Rates!$A$5:$A$26,0))&gt;0,J186&gt;INDEX(Rates!$F$5:$F$26,MATCH(H186,Rates!$A$5:$A$26,0))),AND(INDEX(Rates!$G$5:$G$26,MATCH(H186,Rates!$A$5:$A$26,0))&gt;0,O186&gt;INDEX(Rates!$G$5:$G$26,MATCH(H186,Rates!$A$5:$A$26,0)))),"Deduct","Below threshold: check")),"?"))</f>
        <v/>
      </c>
      <c r="Q186" s="10" t="n"/>
      <c r="R186" s="16">
        <f>IF(OR(B186="",Q186=""),0,IF(Q186&gt;B186,((YEAR(Q186)-YEAR(B186))*12+MONTH(Q186)-MONTH(B186)+1),0))</f>
        <v/>
      </c>
      <c r="S186" s="15">
        <f>ROUND(N186*Settings!$B$8*R186,0)</f>
        <v/>
      </c>
      <c r="T186" s="17">
        <f>IF(B186="","",IF(MONTH(IF(Q186="",B186,Q186))=3,DATE(YEAR(IF(Q186="",B186,Q186)),4,30),DATE(YEAR(IF(Q186="",B186,Q186)),MONTH(IF(Q186="",B186,Q186))+1,7)))</f>
        <v/>
      </c>
      <c r="U186" s="10" t="n"/>
      <c r="V186" s="11" t="n"/>
      <c r="W186" s="16">
        <f>IF(OR(B186="",N186=0),0,IF(U186="",IF(Settings!$B$4&gt;T186,((YEAR(Settings!$B$4)-YEAR(IF(Q186="",B186,Q186)))*12+MONTH(Settings!$B$4)-MONTH(IF(Q186="",B186,Q186))+1),0),IF(U186&gt;T186,((YEAR(U186)-YEAR(IF(Q186="",B186,Q186)))*12+MONTH(U186)-MONTH(IF(Q186="",B186,Q186))+1),0)))</f>
        <v/>
      </c>
      <c r="X186" s="15">
        <f>ROUND(N186*Settings!$B$9*W186,0)</f>
        <v/>
      </c>
      <c r="Y186" s="15">
        <f>S186+X186</f>
        <v/>
      </c>
      <c r="Z186" s="18">
        <f>IF(B186="","",DATE(YEAR(IF(Q186="",B186,Q186)),MONTH(IF(Q186="",B186,Q186)),1))</f>
        <v/>
      </c>
      <c r="AA186" s="9">
        <f>IF(B186="","","Q"&amp;(INT(MOD(MONTH(IF(Q186="",B186,Q186))-4,12)/3)+1))</f>
        <v/>
      </c>
      <c r="AB186" s="9">
        <f>IF(H186="","",IFERROR(INDEX(Rates!$M$5:$M$26,MATCH(H186,Rates!$A$5:$A$26,0)),""))</f>
        <v/>
      </c>
    </row>
    <row r="187">
      <c r="A187" s="9">
        <f>IF(B187="","",ROW()-4)</f>
        <v/>
      </c>
      <c r="B187" s="10" t="n"/>
      <c r="C187" s="11" t="n"/>
      <c r="D187" s="11" t="n"/>
      <c r="E187" s="9">
        <f>IF(B187="","",IF(D187="","No PAN",IF(AND(LEN(D187)=10,ISERROR(VALUE(LEFT(D187,1))),ISERROR(VALUE(MID(D187,5,1))),ISNUMBER(VALUE(MID(D187,6,4))),ISERROR(VALUE(RIGHT(D187,1)))),"Format OK","Check PAN")))</f>
        <v/>
      </c>
      <c r="F187" s="11" t="n"/>
      <c r="G187" s="9">
        <f>IF(B187="","",IF(F187&lt;&gt;"",F187,IF(E187&lt;&gt;"Format OK","Others",IF(OR(MID(D187,4,1)="P",MID(D187,4,1)="H"),"Individual/HUF",IF(MID(D187,4,1)="C","Company","Others")))))</f>
        <v/>
      </c>
      <c r="H187" s="11" t="n"/>
      <c r="I187" s="9">
        <f>IF(H187="","",IFERROR(INDEX(IF(G187="Individual/HUF",Rates!$C$5:$C$26,IF(G187="Company",Rates!$D$5:$D$26,Rates!$E$5:$E$26)),MATCH(H187,Rates!$A$5:$A$26,0)),"?"))</f>
        <v/>
      </c>
      <c r="J187" s="12" t="n"/>
      <c r="K187" s="13">
        <f>IF(H187="","",IFERROR(INDEX(IF(G187="Individual/HUF",Rates!$I$5:$I$26,IF(G187="Company",Rates!$J$5:$J$26,Rates!$K$5:$K$26)),MATCH(H187,Rates!$A$5:$A$26,0)),""))</f>
        <v/>
      </c>
      <c r="L187" s="14" t="n"/>
      <c r="M187" s="13">
        <f>IF(H187="","",IF(L187&lt;&gt;"",IF(E187="Format OK",L187,MAX(L187,INDEX(Rates!$L$5:$L$26,MATCH(H187,Rates!$A$5:$A$26,0)))),IF(K187="","rate?",IF(E187="Format OK",K187,MAX(K187,INDEX(Rates!$L$5:$L$26,MATCH(H187,Rates!$A$5:$A$26,0)))))))</f>
        <v/>
      </c>
      <c r="N187" s="15">
        <f>IF(OR(H187="",NOT(ISNUMBER(M187))),0,IF(AND(LEFT(P187,5)="Below",L187=""),0,ROUND(J187*M187,0)))</f>
        <v/>
      </c>
      <c r="O187" s="15">
        <f>IF(H187="","",SUMIFS($J$5:$J$504,$C$5:$C$504,C187,$H$5:$H$504,H187,$B$5:$B$504,"&lt;="&amp;B187,$B$5:$B$504,"&gt;="&amp;Settings!$B$5))</f>
        <v/>
      </c>
      <c r="P187" s="9">
        <f>IF(H187="","",IFERROR(IF(AND(INDEX(Rates!$F$5:$F$26,MATCH(H187,Rates!$A$5:$A$26,0))=0,INDEX(Rates!$G$5:$G$26,MATCH(H187,Rates!$A$5:$A$26,0))=0),"Deduct (no threshold)",IF(OR(AND(INDEX(Rates!$F$5:$F$26,MATCH(H187,Rates!$A$5:$A$26,0))&gt;0,J187&gt;INDEX(Rates!$F$5:$F$26,MATCH(H187,Rates!$A$5:$A$26,0))),AND(INDEX(Rates!$G$5:$G$26,MATCH(H187,Rates!$A$5:$A$26,0))&gt;0,O187&gt;INDEX(Rates!$G$5:$G$26,MATCH(H187,Rates!$A$5:$A$26,0)))),"Deduct","Below threshold: check")),"?"))</f>
        <v/>
      </c>
      <c r="Q187" s="10" t="n"/>
      <c r="R187" s="16">
        <f>IF(OR(B187="",Q187=""),0,IF(Q187&gt;B187,((YEAR(Q187)-YEAR(B187))*12+MONTH(Q187)-MONTH(B187)+1),0))</f>
        <v/>
      </c>
      <c r="S187" s="15">
        <f>ROUND(N187*Settings!$B$8*R187,0)</f>
        <v/>
      </c>
      <c r="T187" s="17">
        <f>IF(B187="","",IF(MONTH(IF(Q187="",B187,Q187))=3,DATE(YEAR(IF(Q187="",B187,Q187)),4,30),DATE(YEAR(IF(Q187="",B187,Q187)),MONTH(IF(Q187="",B187,Q187))+1,7)))</f>
        <v/>
      </c>
      <c r="U187" s="10" t="n"/>
      <c r="V187" s="11" t="n"/>
      <c r="W187" s="16">
        <f>IF(OR(B187="",N187=0),0,IF(U187="",IF(Settings!$B$4&gt;T187,((YEAR(Settings!$B$4)-YEAR(IF(Q187="",B187,Q187)))*12+MONTH(Settings!$B$4)-MONTH(IF(Q187="",B187,Q187))+1),0),IF(U187&gt;T187,((YEAR(U187)-YEAR(IF(Q187="",B187,Q187)))*12+MONTH(U187)-MONTH(IF(Q187="",B187,Q187))+1),0)))</f>
        <v/>
      </c>
      <c r="X187" s="15">
        <f>ROUND(N187*Settings!$B$9*W187,0)</f>
        <v/>
      </c>
      <c r="Y187" s="15">
        <f>S187+X187</f>
        <v/>
      </c>
      <c r="Z187" s="18">
        <f>IF(B187="","",DATE(YEAR(IF(Q187="",B187,Q187)),MONTH(IF(Q187="",B187,Q187)),1))</f>
        <v/>
      </c>
      <c r="AA187" s="9">
        <f>IF(B187="","","Q"&amp;(INT(MOD(MONTH(IF(Q187="",B187,Q187))-4,12)/3)+1))</f>
        <v/>
      </c>
      <c r="AB187" s="9">
        <f>IF(H187="","",IFERROR(INDEX(Rates!$M$5:$M$26,MATCH(H187,Rates!$A$5:$A$26,0)),""))</f>
        <v/>
      </c>
    </row>
    <row r="188">
      <c r="A188" s="9">
        <f>IF(B188="","",ROW()-4)</f>
        <v/>
      </c>
      <c r="B188" s="10" t="n"/>
      <c r="C188" s="11" t="n"/>
      <c r="D188" s="11" t="n"/>
      <c r="E188" s="9">
        <f>IF(B188="","",IF(D188="","No PAN",IF(AND(LEN(D188)=10,ISERROR(VALUE(LEFT(D188,1))),ISERROR(VALUE(MID(D188,5,1))),ISNUMBER(VALUE(MID(D188,6,4))),ISERROR(VALUE(RIGHT(D188,1)))),"Format OK","Check PAN")))</f>
        <v/>
      </c>
      <c r="F188" s="11" t="n"/>
      <c r="G188" s="9">
        <f>IF(B188="","",IF(F188&lt;&gt;"",F188,IF(E188&lt;&gt;"Format OK","Others",IF(OR(MID(D188,4,1)="P",MID(D188,4,1)="H"),"Individual/HUF",IF(MID(D188,4,1)="C","Company","Others")))))</f>
        <v/>
      </c>
      <c r="H188" s="11" t="n"/>
      <c r="I188" s="9">
        <f>IF(H188="","",IFERROR(INDEX(IF(G188="Individual/HUF",Rates!$C$5:$C$26,IF(G188="Company",Rates!$D$5:$D$26,Rates!$E$5:$E$26)),MATCH(H188,Rates!$A$5:$A$26,0)),"?"))</f>
        <v/>
      </c>
      <c r="J188" s="12" t="n"/>
      <c r="K188" s="13">
        <f>IF(H188="","",IFERROR(INDEX(IF(G188="Individual/HUF",Rates!$I$5:$I$26,IF(G188="Company",Rates!$J$5:$J$26,Rates!$K$5:$K$26)),MATCH(H188,Rates!$A$5:$A$26,0)),""))</f>
        <v/>
      </c>
      <c r="L188" s="14" t="n"/>
      <c r="M188" s="13">
        <f>IF(H188="","",IF(L188&lt;&gt;"",IF(E188="Format OK",L188,MAX(L188,INDEX(Rates!$L$5:$L$26,MATCH(H188,Rates!$A$5:$A$26,0)))),IF(K188="","rate?",IF(E188="Format OK",K188,MAX(K188,INDEX(Rates!$L$5:$L$26,MATCH(H188,Rates!$A$5:$A$26,0)))))))</f>
        <v/>
      </c>
      <c r="N188" s="15">
        <f>IF(OR(H188="",NOT(ISNUMBER(M188))),0,IF(AND(LEFT(P188,5)="Below",L188=""),0,ROUND(J188*M188,0)))</f>
        <v/>
      </c>
      <c r="O188" s="15">
        <f>IF(H188="","",SUMIFS($J$5:$J$504,$C$5:$C$504,C188,$H$5:$H$504,H188,$B$5:$B$504,"&lt;="&amp;B188,$B$5:$B$504,"&gt;="&amp;Settings!$B$5))</f>
        <v/>
      </c>
      <c r="P188" s="9">
        <f>IF(H188="","",IFERROR(IF(AND(INDEX(Rates!$F$5:$F$26,MATCH(H188,Rates!$A$5:$A$26,0))=0,INDEX(Rates!$G$5:$G$26,MATCH(H188,Rates!$A$5:$A$26,0))=0),"Deduct (no threshold)",IF(OR(AND(INDEX(Rates!$F$5:$F$26,MATCH(H188,Rates!$A$5:$A$26,0))&gt;0,J188&gt;INDEX(Rates!$F$5:$F$26,MATCH(H188,Rates!$A$5:$A$26,0))),AND(INDEX(Rates!$G$5:$G$26,MATCH(H188,Rates!$A$5:$A$26,0))&gt;0,O188&gt;INDEX(Rates!$G$5:$G$26,MATCH(H188,Rates!$A$5:$A$26,0)))),"Deduct","Below threshold: check")),"?"))</f>
        <v/>
      </c>
      <c r="Q188" s="10" t="n"/>
      <c r="R188" s="16">
        <f>IF(OR(B188="",Q188=""),0,IF(Q188&gt;B188,((YEAR(Q188)-YEAR(B188))*12+MONTH(Q188)-MONTH(B188)+1),0))</f>
        <v/>
      </c>
      <c r="S188" s="15">
        <f>ROUND(N188*Settings!$B$8*R188,0)</f>
        <v/>
      </c>
      <c r="T188" s="17">
        <f>IF(B188="","",IF(MONTH(IF(Q188="",B188,Q188))=3,DATE(YEAR(IF(Q188="",B188,Q188)),4,30),DATE(YEAR(IF(Q188="",B188,Q188)),MONTH(IF(Q188="",B188,Q188))+1,7)))</f>
        <v/>
      </c>
      <c r="U188" s="10" t="n"/>
      <c r="V188" s="11" t="n"/>
      <c r="W188" s="16">
        <f>IF(OR(B188="",N188=0),0,IF(U188="",IF(Settings!$B$4&gt;T188,((YEAR(Settings!$B$4)-YEAR(IF(Q188="",B188,Q188)))*12+MONTH(Settings!$B$4)-MONTH(IF(Q188="",B188,Q188))+1),0),IF(U188&gt;T188,((YEAR(U188)-YEAR(IF(Q188="",B188,Q188)))*12+MONTH(U188)-MONTH(IF(Q188="",B188,Q188))+1),0)))</f>
        <v/>
      </c>
      <c r="X188" s="15">
        <f>ROUND(N188*Settings!$B$9*W188,0)</f>
        <v/>
      </c>
      <c r="Y188" s="15">
        <f>S188+X188</f>
        <v/>
      </c>
      <c r="Z188" s="18">
        <f>IF(B188="","",DATE(YEAR(IF(Q188="",B188,Q188)),MONTH(IF(Q188="",B188,Q188)),1))</f>
        <v/>
      </c>
      <c r="AA188" s="9">
        <f>IF(B188="","","Q"&amp;(INT(MOD(MONTH(IF(Q188="",B188,Q188))-4,12)/3)+1))</f>
        <v/>
      </c>
      <c r="AB188" s="9">
        <f>IF(H188="","",IFERROR(INDEX(Rates!$M$5:$M$26,MATCH(H188,Rates!$A$5:$A$26,0)),""))</f>
        <v/>
      </c>
    </row>
    <row r="189">
      <c r="A189" s="9">
        <f>IF(B189="","",ROW()-4)</f>
        <v/>
      </c>
      <c r="B189" s="10" t="n"/>
      <c r="C189" s="11" t="n"/>
      <c r="D189" s="11" t="n"/>
      <c r="E189" s="9">
        <f>IF(B189="","",IF(D189="","No PAN",IF(AND(LEN(D189)=10,ISERROR(VALUE(LEFT(D189,1))),ISERROR(VALUE(MID(D189,5,1))),ISNUMBER(VALUE(MID(D189,6,4))),ISERROR(VALUE(RIGHT(D189,1)))),"Format OK","Check PAN")))</f>
        <v/>
      </c>
      <c r="F189" s="11" t="n"/>
      <c r="G189" s="9">
        <f>IF(B189="","",IF(F189&lt;&gt;"",F189,IF(E189&lt;&gt;"Format OK","Others",IF(OR(MID(D189,4,1)="P",MID(D189,4,1)="H"),"Individual/HUF",IF(MID(D189,4,1)="C","Company","Others")))))</f>
        <v/>
      </c>
      <c r="H189" s="11" t="n"/>
      <c r="I189" s="9">
        <f>IF(H189="","",IFERROR(INDEX(IF(G189="Individual/HUF",Rates!$C$5:$C$26,IF(G189="Company",Rates!$D$5:$D$26,Rates!$E$5:$E$26)),MATCH(H189,Rates!$A$5:$A$26,0)),"?"))</f>
        <v/>
      </c>
      <c r="J189" s="12" t="n"/>
      <c r="K189" s="13">
        <f>IF(H189="","",IFERROR(INDEX(IF(G189="Individual/HUF",Rates!$I$5:$I$26,IF(G189="Company",Rates!$J$5:$J$26,Rates!$K$5:$K$26)),MATCH(H189,Rates!$A$5:$A$26,0)),""))</f>
        <v/>
      </c>
      <c r="L189" s="14" t="n"/>
      <c r="M189" s="13">
        <f>IF(H189="","",IF(L189&lt;&gt;"",IF(E189="Format OK",L189,MAX(L189,INDEX(Rates!$L$5:$L$26,MATCH(H189,Rates!$A$5:$A$26,0)))),IF(K189="","rate?",IF(E189="Format OK",K189,MAX(K189,INDEX(Rates!$L$5:$L$26,MATCH(H189,Rates!$A$5:$A$26,0)))))))</f>
        <v/>
      </c>
      <c r="N189" s="15">
        <f>IF(OR(H189="",NOT(ISNUMBER(M189))),0,IF(AND(LEFT(P189,5)="Below",L189=""),0,ROUND(J189*M189,0)))</f>
        <v/>
      </c>
      <c r="O189" s="15">
        <f>IF(H189="","",SUMIFS($J$5:$J$504,$C$5:$C$504,C189,$H$5:$H$504,H189,$B$5:$B$504,"&lt;="&amp;B189,$B$5:$B$504,"&gt;="&amp;Settings!$B$5))</f>
        <v/>
      </c>
      <c r="P189" s="9">
        <f>IF(H189="","",IFERROR(IF(AND(INDEX(Rates!$F$5:$F$26,MATCH(H189,Rates!$A$5:$A$26,0))=0,INDEX(Rates!$G$5:$G$26,MATCH(H189,Rates!$A$5:$A$26,0))=0),"Deduct (no threshold)",IF(OR(AND(INDEX(Rates!$F$5:$F$26,MATCH(H189,Rates!$A$5:$A$26,0))&gt;0,J189&gt;INDEX(Rates!$F$5:$F$26,MATCH(H189,Rates!$A$5:$A$26,0))),AND(INDEX(Rates!$G$5:$G$26,MATCH(H189,Rates!$A$5:$A$26,0))&gt;0,O189&gt;INDEX(Rates!$G$5:$G$26,MATCH(H189,Rates!$A$5:$A$26,0)))),"Deduct","Below threshold: check")),"?"))</f>
        <v/>
      </c>
      <c r="Q189" s="10" t="n"/>
      <c r="R189" s="16">
        <f>IF(OR(B189="",Q189=""),0,IF(Q189&gt;B189,((YEAR(Q189)-YEAR(B189))*12+MONTH(Q189)-MONTH(B189)+1),0))</f>
        <v/>
      </c>
      <c r="S189" s="15">
        <f>ROUND(N189*Settings!$B$8*R189,0)</f>
        <v/>
      </c>
      <c r="T189" s="17">
        <f>IF(B189="","",IF(MONTH(IF(Q189="",B189,Q189))=3,DATE(YEAR(IF(Q189="",B189,Q189)),4,30),DATE(YEAR(IF(Q189="",B189,Q189)),MONTH(IF(Q189="",B189,Q189))+1,7)))</f>
        <v/>
      </c>
      <c r="U189" s="10" t="n"/>
      <c r="V189" s="11" t="n"/>
      <c r="W189" s="16">
        <f>IF(OR(B189="",N189=0),0,IF(U189="",IF(Settings!$B$4&gt;T189,((YEAR(Settings!$B$4)-YEAR(IF(Q189="",B189,Q189)))*12+MONTH(Settings!$B$4)-MONTH(IF(Q189="",B189,Q189))+1),0),IF(U189&gt;T189,((YEAR(U189)-YEAR(IF(Q189="",B189,Q189)))*12+MONTH(U189)-MONTH(IF(Q189="",B189,Q189))+1),0)))</f>
        <v/>
      </c>
      <c r="X189" s="15">
        <f>ROUND(N189*Settings!$B$9*W189,0)</f>
        <v/>
      </c>
      <c r="Y189" s="15">
        <f>S189+X189</f>
        <v/>
      </c>
      <c r="Z189" s="18">
        <f>IF(B189="","",DATE(YEAR(IF(Q189="",B189,Q189)),MONTH(IF(Q189="",B189,Q189)),1))</f>
        <v/>
      </c>
      <c r="AA189" s="9">
        <f>IF(B189="","","Q"&amp;(INT(MOD(MONTH(IF(Q189="",B189,Q189))-4,12)/3)+1))</f>
        <v/>
      </c>
      <c r="AB189" s="9">
        <f>IF(H189="","",IFERROR(INDEX(Rates!$M$5:$M$26,MATCH(H189,Rates!$A$5:$A$26,0)),""))</f>
        <v/>
      </c>
    </row>
    <row r="190">
      <c r="A190" s="9">
        <f>IF(B190="","",ROW()-4)</f>
        <v/>
      </c>
      <c r="B190" s="10" t="n"/>
      <c r="C190" s="11" t="n"/>
      <c r="D190" s="11" t="n"/>
      <c r="E190" s="9">
        <f>IF(B190="","",IF(D190="","No PAN",IF(AND(LEN(D190)=10,ISERROR(VALUE(LEFT(D190,1))),ISERROR(VALUE(MID(D190,5,1))),ISNUMBER(VALUE(MID(D190,6,4))),ISERROR(VALUE(RIGHT(D190,1)))),"Format OK","Check PAN")))</f>
        <v/>
      </c>
      <c r="F190" s="11" t="n"/>
      <c r="G190" s="9">
        <f>IF(B190="","",IF(F190&lt;&gt;"",F190,IF(E190&lt;&gt;"Format OK","Others",IF(OR(MID(D190,4,1)="P",MID(D190,4,1)="H"),"Individual/HUF",IF(MID(D190,4,1)="C","Company","Others")))))</f>
        <v/>
      </c>
      <c r="H190" s="11" t="n"/>
      <c r="I190" s="9">
        <f>IF(H190="","",IFERROR(INDEX(IF(G190="Individual/HUF",Rates!$C$5:$C$26,IF(G190="Company",Rates!$D$5:$D$26,Rates!$E$5:$E$26)),MATCH(H190,Rates!$A$5:$A$26,0)),"?"))</f>
        <v/>
      </c>
      <c r="J190" s="12" t="n"/>
      <c r="K190" s="13">
        <f>IF(H190="","",IFERROR(INDEX(IF(G190="Individual/HUF",Rates!$I$5:$I$26,IF(G190="Company",Rates!$J$5:$J$26,Rates!$K$5:$K$26)),MATCH(H190,Rates!$A$5:$A$26,0)),""))</f>
        <v/>
      </c>
      <c r="L190" s="14" t="n"/>
      <c r="M190" s="13">
        <f>IF(H190="","",IF(L190&lt;&gt;"",IF(E190="Format OK",L190,MAX(L190,INDEX(Rates!$L$5:$L$26,MATCH(H190,Rates!$A$5:$A$26,0)))),IF(K190="","rate?",IF(E190="Format OK",K190,MAX(K190,INDEX(Rates!$L$5:$L$26,MATCH(H190,Rates!$A$5:$A$26,0)))))))</f>
        <v/>
      </c>
      <c r="N190" s="15">
        <f>IF(OR(H190="",NOT(ISNUMBER(M190))),0,IF(AND(LEFT(P190,5)="Below",L190=""),0,ROUND(J190*M190,0)))</f>
        <v/>
      </c>
      <c r="O190" s="15">
        <f>IF(H190="","",SUMIFS($J$5:$J$504,$C$5:$C$504,C190,$H$5:$H$504,H190,$B$5:$B$504,"&lt;="&amp;B190,$B$5:$B$504,"&gt;="&amp;Settings!$B$5))</f>
        <v/>
      </c>
      <c r="P190" s="9">
        <f>IF(H190="","",IFERROR(IF(AND(INDEX(Rates!$F$5:$F$26,MATCH(H190,Rates!$A$5:$A$26,0))=0,INDEX(Rates!$G$5:$G$26,MATCH(H190,Rates!$A$5:$A$26,0))=0),"Deduct (no threshold)",IF(OR(AND(INDEX(Rates!$F$5:$F$26,MATCH(H190,Rates!$A$5:$A$26,0))&gt;0,J190&gt;INDEX(Rates!$F$5:$F$26,MATCH(H190,Rates!$A$5:$A$26,0))),AND(INDEX(Rates!$G$5:$G$26,MATCH(H190,Rates!$A$5:$A$26,0))&gt;0,O190&gt;INDEX(Rates!$G$5:$G$26,MATCH(H190,Rates!$A$5:$A$26,0)))),"Deduct","Below threshold: check")),"?"))</f>
        <v/>
      </c>
      <c r="Q190" s="10" t="n"/>
      <c r="R190" s="16">
        <f>IF(OR(B190="",Q190=""),0,IF(Q190&gt;B190,((YEAR(Q190)-YEAR(B190))*12+MONTH(Q190)-MONTH(B190)+1),0))</f>
        <v/>
      </c>
      <c r="S190" s="15">
        <f>ROUND(N190*Settings!$B$8*R190,0)</f>
        <v/>
      </c>
      <c r="T190" s="17">
        <f>IF(B190="","",IF(MONTH(IF(Q190="",B190,Q190))=3,DATE(YEAR(IF(Q190="",B190,Q190)),4,30),DATE(YEAR(IF(Q190="",B190,Q190)),MONTH(IF(Q190="",B190,Q190))+1,7)))</f>
        <v/>
      </c>
      <c r="U190" s="10" t="n"/>
      <c r="V190" s="11" t="n"/>
      <c r="W190" s="16">
        <f>IF(OR(B190="",N190=0),0,IF(U190="",IF(Settings!$B$4&gt;T190,((YEAR(Settings!$B$4)-YEAR(IF(Q190="",B190,Q190)))*12+MONTH(Settings!$B$4)-MONTH(IF(Q190="",B190,Q190))+1),0),IF(U190&gt;T190,((YEAR(U190)-YEAR(IF(Q190="",B190,Q190)))*12+MONTH(U190)-MONTH(IF(Q190="",B190,Q190))+1),0)))</f>
        <v/>
      </c>
      <c r="X190" s="15">
        <f>ROUND(N190*Settings!$B$9*W190,0)</f>
        <v/>
      </c>
      <c r="Y190" s="15">
        <f>S190+X190</f>
        <v/>
      </c>
      <c r="Z190" s="18">
        <f>IF(B190="","",DATE(YEAR(IF(Q190="",B190,Q190)),MONTH(IF(Q190="",B190,Q190)),1))</f>
        <v/>
      </c>
      <c r="AA190" s="9">
        <f>IF(B190="","","Q"&amp;(INT(MOD(MONTH(IF(Q190="",B190,Q190))-4,12)/3)+1))</f>
        <v/>
      </c>
      <c r="AB190" s="9">
        <f>IF(H190="","",IFERROR(INDEX(Rates!$M$5:$M$26,MATCH(H190,Rates!$A$5:$A$26,0)),""))</f>
        <v/>
      </c>
    </row>
    <row r="191">
      <c r="A191" s="9">
        <f>IF(B191="","",ROW()-4)</f>
        <v/>
      </c>
      <c r="B191" s="10" t="n"/>
      <c r="C191" s="11" t="n"/>
      <c r="D191" s="11" t="n"/>
      <c r="E191" s="9">
        <f>IF(B191="","",IF(D191="","No PAN",IF(AND(LEN(D191)=10,ISERROR(VALUE(LEFT(D191,1))),ISERROR(VALUE(MID(D191,5,1))),ISNUMBER(VALUE(MID(D191,6,4))),ISERROR(VALUE(RIGHT(D191,1)))),"Format OK","Check PAN")))</f>
        <v/>
      </c>
      <c r="F191" s="11" t="n"/>
      <c r="G191" s="9">
        <f>IF(B191="","",IF(F191&lt;&gt;"",F191,IF(E191&lt;&gt;"Format OK","Others",IF(OR(MID(D191,4,1)="P",MID(D191,4,1)="H"),"Individual/HUF",IF(MID(D191,4,1)="C","Company","Others")))))</f>
        <v/>
      </c>
      <c r="H191" s="11" t="n"/>
      <c r="I191" s="9">
        <f>IF(H191="","",IFERROR(INDEX(IF(G191="Individual/HUF",Rates!$C$5:$C$26,IF(G191="Company",Rates!$D$5:$D$26,Rates!$E$5:$E$26)),MATCH(H191,Rates!$A$5:$A$26,0)),"?"))</f>
        <v/>
      </c>
      <c r="J191" s="12" t="n"/>
      <c r="K191" s="13">
        <f>IF(H191="","",IFERROR(INDEX(IF(G191="Individual/HUF",Rates!$I$5:$I$26,IF(G191="Company",Rates!$J$5:$J$26,Rates!$K$5:$K$26)),MATCH(H191,Rates!$A$5:$A$26,0)),""))</f>
        <v/>
      </c>
      <c r="L191" s="14" t="n"/>
      <c r="M191" s="13">
        <f>IF(H191="","",IF(L191&lt;&gt;"",IF(E191="Format OK",L191,MAX(L191,INDEX(Rates!$L$5:$L$26,MATCH(H191,Rates!$A$5:$A$26,0)))),IF(K191="","rate?",IF(E191="Format OK",K191,MAX(K191,INDEX(Rates!$L$5:$L$26,MATCH(H191,Rates!$A$5:$A$26,0)))))))</f>
        <v/>
      </c>
      <c r="N191" s="15">
        <f>IF(OR(H191="",NOT(ISNUMBER(M191))),0,IF(AND(LEFT(P191,5)="Below",L191=""),0,ROUND(J191*M191,0)))</f>
        <v/>
      </c>
      <c r="O191" s="15">
        <f>IF(H191="","",SUMIFS($J$5:$J$504,$C$5:$C$504,C191,$H$5:$H$504,H191,$B$5:$B$504,"&lt;="&amp;B191,$B$5:$B$504,"&gt;="&amp;Settings!$B$5))</f>
        <v/>
      </c>
      <c r="P191" s="9">
        <f>IF(H191="","",IFERROR(IF(AND(INDEX(Rates!$F$5:$F$26,MATCH(H191,Rates!$A$5:$A$26,0))=0,INDEX(Rates!$G$5:$G$26,MATCH(H191,Rates!$A$5:$A$26,0))=0),"Deduct (no threshold)",IF(OR(AND(INDEX(Rates!$F$5:$F$26,MATCH(H191,Rates!$A$5:$A$26,0))&gt;0,J191&gt;INDEX(Rates!$F$5:$F$26,MATCH(H191,Rates!$A$5:$A$26,0))),AND(INDEX(Rates!$G$5:$G$26,MATCH(H191,Rates!$A$5:$A$26,0))&gt;0,O191&gt;INDEX(Rates!$G$5:$G$26,MATCH(H191,Rates!$A$5:$A$26,0)))),"Deduct","Below threshold: check")),"?"))</f>
        <v/>
      </c>
      <c r="Q191" s="10" t="n"/>
      <c r="R191" s="16">
        <f>IF(OR(B191="",Q191=""),0,IF(Q191&gt;B191,((YEAR(Q191)-YEAR(B191))*12+MONTH(Q191)-MONTH(B191)+1),0))</f>
        <v/>
      </c>
      <c r="S191" s="15">
        <f>ROUND(N191*Settings!$B$8*R191,0)</f>
        <v/>
      </c>
      <c r="T191" s="17">
        <f>IF(B191="","",IF(MONTH(IF(Q191="",B191,Q191))=3,DATE(YEAR(IF(Q191="",B191,Q191)),4,30),DATE(YEAR(IF(Q191="",B191,Q191)),MONTH(IF(Q191="",B191,Q191))+1,7)))</f>
        <v/>
      </c>
      <c r="U191" s="10" t="n"/>
      <c r="V191" s="11" t="n"/>
      <c r="W191" s="16">
        <f>IF(OR(B191="",N191=0),0,IF(U191="",IF(Settings!$B$4&gt;T191,((YEAR(Settings!$B$4)-YEAR(IF(Q191="",B191,Q191)))*12+MONTH(Settings!$B$4)-MONTH(IF(Q191="",B191,Q191))+1),0),IF(U191&gt;T191,((YEAR(U191)-YEAR(IF(Q191="",B191,Q191)))*12+MONTH(U191)-MONTH(IF(Q191="",B191,Q191))+1),0)))</f>
        <v/>
      </c>
      <c r="X191" s="15">
        <f>ROUND(N191*Settings!$B$9*W191,0)</f>
        <v/>
      </c>
      <c r="Y191" s="15">
        <f>S191+X191</f>
        <v/>
      </c>
      <c r="Z191" s="18">
        <f>IF(B191="","",DATE(YEAR(IF(Q191="",B191,Q191)),MONTH(IF(Q191="",B191,Q191)),1))</f>
        <v/>
      </c>
      <c r="AA191" s="9">
        <f>IF(B191="","","Q"&amp;(INT(MOD(MONTH(IF(Q191="",B191,Q191))-4,12)/3)+1))</f>
        <v/>
      </c>
      <c r="AB191" s="9">
        <f>IF(H191="","",IFERROR(INDEX(Rates!$M$5:$M$26,MATCH(H191,Rates!$A$5:$A$26,0)),""))</f>
        <v/>
      </c>
    </row>
    <row r="192">
      <c r="A192" s="9">
        <f>IF(B192="","",ROW()-4)</f>
        <v/>
      </c>
      <c r="B192" s="10" t="n"/>
      <c r="C192" s="11" t="n"/>
      <c r="D192" s="11" t="n"/>
      <c r="E192" s="9">
        <f>IF(B192="","",IF(D192="","No PAN",IF(AND(LEN(D192)=10,ISERROR(VALUE(LEFT(D192,1))),ISERROR(VALUE(MID(D192,5,1))),ISNUMBER(VALUE(MID(D192,6,4))),ISERROR(VALUE(RIGHT(D192,1)))),"Format OK","Check PAN")))</f>
        <v/>
      </c>
      <c r="F192" s="11" t="n"/>
      <c r="G192" s="9">
        <f>IF(B192="","",IF(F192&lt;&gt;"",F192,IF(E192&lt;&gt;"Format OK","Others",IF(OR(MID(D192,4,1)="P",MID(D192,4,1)="H"),"Individual/HUF",IF(MID(D192,4,1)="C","Company","Others")))))</f>
        <v/>
      </c>
      <c r="H192" s="11" t="n"/>
      <c r="I192" s="9">
        <f>IF(H192="","",IFERROR(INDEX(IF(G192="Individual/HUF",Rates!$C$5:$C$26,IF(G192="Company",Rates!$D$5:$D$26,Rates!$E$5:$E$26)),MATCH(H192,Rates!$A$5:$A$26,0)),"?"))</f>
        <v/>
      </c>
      <c r="J192" s="12" t="n"/>
      <c r="K192" s="13">
        <f>IF(H192="","",IFERROR(INDEX(IF(G192="Individual/HUF",Rates!$I$5:$I$26,IF(G192="Company",Rates!$J$5:$J$26,Rates!$K$5:$K$26)),MATCH(H192,Rates!$A$5:$A$26,0)),""))</f>
        <v/>
      </c>
      <c r="L192" s="14" t="n"/>
      <c r="M192" s="13">
        <f>IF(H192="","",IF(L192&lt;&gt;"",IF(E192="Format OK",L192,MAX(L192,INDEX(Rates!$L$5:$L$26,MATCH(H192,Rates!$A$5:$A$26,0)))),IF(K192="","rate?",IF(E192="Format OK",K192,MAX(K192,INDEX(Rates!$L$5:$L$26,MATCH(H192,Rates!$A$5:$A$26,0)))))))</f>
        <v/>
      </c>
      <c r="N192" s="15">
        <f>IF(OR(H192="",NOT(ISNUMBER(M192))),0,IF(AND(LEFT(P192,5)="Below",L192=""),0,ROUND(J192*M192,0)))</f>
        <v/>
      </c>
      <c r="O192" s="15">
        <f>IF(H192="","",SUMIFS($J$5:$J$504,$C$5:$C$504,C192,$H$5:$H$504,H192,$B$5:$B$504,"&lt;="&amp;B192,$B$5:$B$504,"&gt;="&amp;Settings!$B$5))</f>
        <v/>
      </c>
      <c r="P192" s="9">
        <f>IF(H192="","",IFERROR(IF(AND(INDEX(Rates!$F$5:$F$26,MATCH(H192,Rates!$A$5:$A$26,0))=0,INDEX(Rates!$G$5:$G$26,MATCH(H192,Rates!$A$5:$A$26,0))=0),"Deduct (no threshold)",IF(OR(AND(INDEX(Rates!$F$5:$F$26,MATCH(H192,Rates!$A$5:$A$26,0))&gt;0,J192&gt;INDEX(Rates!$F$5:$F$26,MATCH(H192,Rates!$A$5:$A$26,0))),AND(INDEX(Rates!$G$5:$G$26,MATCH(H192,Rates!$A$5:$A$26,0))&gt;0,O192&gt;INDEX(Rates!$G$5:$G$26,MATCH(H192,Rates!$A$5:$A$26,0)))),"Deduct","Below threshold: check")),"?"))</f>
        <v/>
      </c>
      <c r="Q192" s="10" t="n"/>
      <c r="R192" s="16">
        <f>IF(OR(B192="",Q192=""),0,IF(Q192&gt;B192,((YEAR(Q192)-YEAR(B192))*12+MONTH(Q192)-MONTH(B192)+1),0))</f>
        <v/>
      </c>
      <c r="S192" s="15">
        <f>ROUND(N192*Settings!$B$8*R192,0)</f>
        <v/>
      </c>
      <c r="T192" s="17">
        <f>IF(B192="","",IF(MONTH(IF(Q192="",B192,Q192))=3,DATE(YEAR(IF(Q192="",B192,Q192)),4,30),DATE(YEAR(IF(Q192="",B192,Q192)),MONTH(IF(Q192="",B192,Q192))+1,7)))</f>
        <v/>
      </c>
      <c r="U192" s="10" t="n"/>
      <c r="V192" s="11" t="n"/>
      <c r="W192" s="16">
        <f>IF(OR(B192="",N192=0),0,IF(U192="",IF(Settings!$B$4&gt;T192,((YEAR(Settings!$B$4)-YEAR(IF(Q192="",B192,Q192)))*12+MONTH(Settings!$B$4)-MONTH(IF(Q192="",B192,Q192))+1),0),IF(U192&gt;T192,((YEAR(U192)-YEAR(IF(Q192="",B192,Q192)))*12+MONTH(U192)-MONTH(IF(Q192="",B192,Q192))+1),0)))</f>
        <v/>
      </c>
      <c r="X192" s="15">
        <f>ROUND(N192*Settings!$B$9*W192,0)</f>
        <v/>
      </c>
      <c r="Y192" s="15">
        <f>S192+X192</f>
        <v/>
      </c>
      <c r="Z192" s="18">
        <f>IF(B192="","",DATE(YEAR(IF(Q192="",B192,Q192)),MONTH(IF(Q192="",B192,Q192)),1))</f>
        <v/>
      </c>
      <c r="AA192" s="9">
        <f>IF(B192="","","Q"&amp;(INT(MOD(MONTH(IF(Q192="",B192,Q192))-4,12)/3)+1))</f>
        <v/>
      </c>
      <c r="AB192" s="9">
        <f>IF(H192="","",IFERROR(INDEX(Rates!$M$5:$M$26,MATCH(H192,Rates!$A$5:$A$26,0)),""))</f>
        <v/>
      </c>
    </row>
    <row r="193">
      <c r="A193" s="9">
        <f>IF(B193="","",ROW()-4)</f>
        <v/>
      </c>
      <c r="B193" s="10" t="n"/>
      <c r="C193" s="11" t="n"/>
      <c r="D193" s="11" t="n"/>
      <c r="E193" s="9">
        <f>IF(B193="","",IF(D193="","No PAN",IF(AND(LEN(D193)=10,ISERROR(VALUE(LEFT(D193,1))),ISERROR(VALUE(MID(D193,5,1))),ISNUMBER(VALUE(MID(D193,6,4))),ISERROR(VALUE(RIGHT(D193,1)))),"Format OK","Check PAN")))</f>
        <v/>
      </c>
      <c r="F193" s="11" t="n"/>
      <c r="G193" s="9">
        <f>IF(B193="","",IF(F193&lt;&gt;"",F193,IF(E193&lt;&gt;"Format OK","Others",IF(OR(MID(D193,4,1)="P",MID(D193,4,1)="H"),"Individual/HUF",IF(MID(D193,4,1)="C","Company","Others")))))</f>
        <v/>
      </c>
      <c r="H193" s="11" t="n"/>
      <c r="I193" s="9">
        <f>IF(H193="","",IFERROR(INDEX(IF(G193="Individual/HUF",Rates!$C$5:$C$26,IF(G193="Company",Rates!$D$5:$D$26,Rates!$E$5:$E$26)),MATCH(H193,Rates!$A$5:$A$26,0)),"?"))</f>
        <v/>
      </c>
      <c r="J193" s="12" t="n"/>
      <c r="K193" s="13">
        <f>IF(H193="","",IFERROR(INDEX(IF(G193="Individual/HUF",Rates!$I$5:$I$26,IF(G193="Company",Rates!$J$5:$J$26,Rates!$K$5:$K$26)),MATCH(H193,Rates!$A$5:$A$26,0)),""))</f>
        <v/>
      </c>
      <c r="L193" s="14" t="n"/>
      <c r="M193" s="13">
        <f>IF(H193="","",IF(L193&lt;&gt;"",IF(E193="Format OK",L193,MAX(L193,INDEX(Rates!$L$5:$L$26,MATCH(H193,Rates!$A$5:$A$26,0)))),IF(K193="","rate?",IF(E193="Format OK",K193,MAX(K193,INDEX(Rates!$L$5:$L$26,MATCH(H193,Rates!$A$5:$A$26,0)))))))</f>
        <v/>
      </c>
      <c r="N193" s="15">
        <f>IF(OR(H193="",NOT(ISNUMBER(M193))),0,IF(AND(LEFT(P193,5)="Below",L193=""),0,ROUND(J193*M193,0)))</f>
        <v/>
      </c>
      <c r="O193" s="15">
        <f>IF(H193="","",SUMIFS($J$5:$J$504,$C$5:$C$504,C193,$H$5:$H$504,H193,$B$5:$B$504,"&lt;="&amp;B193,$B$5:$B$504,"&gt;="&amp;Settings!$B$5))</f>
        <v/>
      </c>
      <c r="P193" s="9">
        <f>IF(H193="","",IFERROR(IF(AND(INDEX(Rates!$F$5:$F$26,MATCH(H193,Rates!$A$5:$A$26,0))=0,INDEX(Rates!$G$5:$G$26,MATCH(H193,Rates!$A$5:$A$26,0))=0),"Deduct (no threshold)",IF(OR(AND(INDEX(Rates!$F$5:$F$26,MATCH(H193,Rates!$A$5:$A$26,0))&gt;0,J193&gt;INDEX(Rates!$F$5:$F$26,MATCH(H193,Rates!$A$5:$A$26,0))),AND(INDEX(Rates!$G$5:$G$26,MATCH(H193,Rates!$A$5:$A$26,0))&gt;0,O193&gt;INDEX(Rates!$G$5:$G$26,MATCH(H193,Rates!$A$5:$A$26,0)))),"Deduct","Below threshold: check")),"?"))</f>
        <v/>
      </c>
      <c r="Q193" s="10" t="n"/>
      <c r="R193" s="16">
        <f>IF(OR(B193="",Q193=""),0,IF(Q193&gt;B193,((YEAR(Q193)-YEAR(B193))*12+MONTH(Q193)-MONTH(B193)+1),0))</f>
        <v/>
      </c>
      <c r="S193" s="15">
        <f>ROUND(N193*Settings!$B$8*R193,0)</f>
        <v/>
      </c>
      <c r="T193" s="17">
        <f>IF(B193="","",IF(MONTH(IF(Q193="",B193,Q193))=3,DATE(YEAR(IF(Q193="",B193,Q193)),4,30),DATE(YEAR(IF(Q193="",B193,Q193)),MONTH(IF(Q193="",B193,Q193))+1,7)))</f>
        <v/>
      </c>
      <c r="U193" s="10" t="n"/>
      <c r="V193" s="11" t="n"/>
      <c r="W193" s="16">
        <f>IF(OR(B193="",N193=0),0,IF(U193="",IF(Settings!$B$4&gt;T193,((YEAR(Settings!$B$4)-YEAR(IF(Q193="",B193,Q193)))*12+MONTH(Settings!$B$4)-MONTH(IF(Q193="",B193,Q193))+1),0),IF(U193&gt;T193,((YEAR(U193)-YEAR(IF(Q193="",B193,Q193)))*12+MONTH(U193)-MONTH(IF(Q193="",B193,Q193))+1),0)))</f>
        <v/>
      </c>
      <c r="X193" s="15">
        <f>ROUND(N193*Settings!$B$9*W193,0)</f>
        <v/>
      </c>
      <c r="Y193" s="15">
        <f>S193+X193</f>
        <v/>
      </c>
      <c r="Z193" s="18">
        <f>IF(B193="","",DATE(YEAR(IF(Q193="",B193,Q193)),MONTH(IF(Q193="",B193,Q193)),1))</f>
        <v/>
      </c>
      <c r="AA193" s="9">
        <f>IF(B193="","","Q"&amp;(INT(MOD(MONTH(IF(Q193="",B193,Q193))-4,12)/3)+1))</f>
        <v/>
      </c>
      <c r="AB193" s="9">
        <f>IF(H193="","",IFERROR(INDEX(Rates!$M$5:$M$26,MATCH(H193,Rates!$A$5:$A$26,0)),""))</f>
        <v/>
      </c>
    </row>
    <row r="194">
      <c r="A194" s="9">
        <f>IF(B194="","",ROW()-4)</f>
        <v/>
      </c>
      <c r="B194" s="10" t="n"/>
      <c r="C194" s="11" t="n"/>
      <c r="D194" s="11" t="n"/>
      <c r="E194" s="9">
        <f>IF(B194="","",IF(D194="","No PAN",IF(AND(LEN(D194)=10,ISERROR(VALUE(LEFT(D194,1))),ISERROR(VALUE(MID(D194,5,1))),ISNUMBER(VALUE(MID(D194,6,4))),ISERROR(VALUE(RIGHT(D194,1)))),"Format OK","Check PAN")))</f>
        <v/>
      </c>
      <c r="F194" s="11" t="n"/>
      <c r="G194" s="9">
        <f>IF(B194="","",IF(F194&lt;&gt;"",F194,IF(E194&lt;&gt;"Format OK","Others",IF(OR(MID(D194,4,1)="P",MID(D194,4,1)="H"),"Individual/HUF",IF(MID(D194,4,1)="C","Company","Others")))))</f>
        <v/>
      </c>
      <c r="H194" s="11" t="n"/>
      <c r="I194" s="9">
        <f>IF(H194="","",IFERROR(INDEX(IF(G194="Individual/HUF",Rates!$C$5:$C$26,IF(G194="Company",Rates!$D$5:$D$26,Rates!$E$5:$E$26)),MATCH(H194,Rates!$A$5:$A$26,0)),"?"))</f>
        <v/>
      </c>
      <c r="J194" s="12" t="n"/>
      <c r="K194" s="13">
        <f>IF(H194="","",IFERROR(INDEX(IF(G194="Individual/HUF",Rates!$I$5:$I$26,IF(G194="Company",Rates!$J$5:$J$26,Rates!$K$5:$K$26)),MATCH(H194,Rates!$A$5:$A$26,0)),""))</f>
        <v/>
      </c>
      <c r="L194" s="14" t="n"/>
      <c r="M194" s="13">
        <f>IF(H194="","",IF(L194&lt;&gt;"",IF(E194="Format OK",L194,MAX(L194,INDEX(Rates!$L$5:$L$26,MATCH(H194,Rates!$A$5:$A$26,0)))),IF(K194="","rate?",IF(E194="Format OK",K194,MAX(K194,INDEX(Rates!$L$5:$L$26,MATCH(H194,Rates!$A$5:$A$26,0)))))))</f>
        <v/>
      </c>
      <c r="N194" s="15">
        <f>IF(OR(H194="",NOT(ISNUMBER(M194))),0,IF(AND(LEFT(P194,5)="Below",L194=""),0,ROUND(J194*M194,0)))</f>
        <v/>
      </c>
      <c r="O194" s="15">
        <f>IF(H194="","",SUMIFS($J$5:$J$504,$C$5:$C$504,C194,$H$5:$H$504,H194,$B$5:$B$504,"&lt;="&amp;B194,$B$5:$B$504,"&gt;="&amp;Settings!$B$5))</f>
        <v/>
      </c>
      <c r="P194" s="9">
        <f>IF(H194="","",IFERROR(IF(AND(INDEX(Rates!$F$5:$F$26,MATCH(H194,Rates!$A$5:$A$26,0))=0,INDEX(Rates!$G$5:$G$26,MATCH(H194,Rates!$A$5:$A$26,0))=0),"Deduct (no threshold)",IF(OR(AND(INDEX(Rates!$F$5:$F$26,MATCH(H194,Rates!$A$5:$A$26,0))&gt;0,J194&gt;INDEX(Rates!$F$5:$F$26,MATCH(H194,Rates!$A$5:$A$26,0))),AND(INDEX(Rates!$G$5:$G$26,MATCH(H194,Rates!$A$5:$A$26,0))&gt;0,O194&gt;INDEX(Rates!$G$5:$G$26,MATCH(H194,Rates!$A$5:$A$26,0)))),"Deduct","Below threshold: check")),"?"))</f>
        <v/>
      </c>
      <c r="Q194" s="10" t="n"/>
      <c r="R194" s="16">
        <f>IF(OR(B194="",Q194=""),0,IF(Q194&gt;B194,((YEAR(Q194)-YEAR(B194))*12+MONTH(Q194)-MONTH(B194)+1),0))</f>
        <v/>
      </c>
      <c r="S194" s="15">
        <f>ROUND(N194*Settings!$B$8*R194,0)</f>
        <v/>
      </c>
      <c r="T194" s="17">
        <f>IF(B194="","",IF(MONTH(IF(Q194="",B194,Q194))=3,DATE(YEAR(IF(Q194="",B194,Q194)),4,30),DATE(YEAR(IF(Q194="",B194,Q194)),MONTH(IF(Q194="",B194,Q194))+1,7)))</f>
        <v/>
      </c>
      <c r="U194" s="10" t="n"/>
      <c r="V194" s="11" t="n"/>
      <c r="W194" s="16">
        <f>IF(OR(B194="",N194=0),0,IF(U194="",IF(Settings!$B$4&gt;T194,((YEAR(Settings!$B$4)-YEAR(IF(Q194="",B194,Q194)))*12+MONTH(Settings!$B$4)-MONTH(IF(Q194="",B194,Q194))+1),0),IF(U194&gt;T194,((YEAR(U194)-YEAR(IF(Q194="",B194,Q194)))*12+MONTH(U194)-MONTH(IF(Q194="",B194,Q194))+1),0)))</f>
        <v/>
      </c>
      <c r="X194" s="15">
        <f>ROUND(N194*Settings!$B$9*W194,0)</f>
        <v/>
      </c>
      <c r="Y194" s="15">
        <f>S194+X194</f>
        <v/>
      </c>
      <c r="Z194" s="18">
        <f>IF(B194="","",DATE(YEAR(IF(Q194="",B194,Q194)),MONTH(IF(Q194="",B194,Q194)),1))</f>
        <v/>
      </c>
      <c r="AA194" s="9">
        <f>IF(B194="","","Q"&amp;(INT(MOD(MONTH(IF(Q194="",B194,Q194))-4,12)/3)+1))</f>
        <v/>
      </c>
      <c r="AB194" s="9">
        <f>IF(H194="","",IFERROR(INDEX(Rates!$M$5:$M$26,MATCH(H194,Rates!$A$5:$A$26,0)),""))</f>
        <v/>
      </c>
    </row>
    <row r="195">
      <c r="A195" s="9">
        <f>IF(B195="","",ROW()-4)</f>
        <v/>
      </c>
      <c r="B195" s="10" t="n"/>
      <c r="C195" s="11" t="n"/>
      <c r="D195" s="11" t="n"/>
      <c r="E195" s="9">
        <f>IF(B195="","",IF(D195="","No PAN",IF(AND(LEN(D195)=10,ISERROR(VALUE(LEFT(D195,1))),ISERROR(VALUE(MID(D195,5,1))),ISNUMBER(VALUE(MID(D195,6,4))),ISERROR(VALUE(RIGHT(D195,1)))),"Format OK","Check PAN")))</f>
        <v/>
      </c>
      <c r="F195" s="11" t="n"/>
      <c r="G195" s="9">
        <f>IF(B195="","",IF(F195&lt;&gt;"",F195,IF(E195&lt;&gt;"Format OK","Others",IF(OR(MID(D195,4,1)="P",MID(D195,4,1)="H"),"Individual/HUF",IF(MID(D195,4,1)="C","Company","Others")))))</f>
        <v/>
      </c>
      <c r="H195" s="11" t="n"/>
      <c r="I195" s="9">
        <f>IF(H195="","",IFERROR(INDEX(IF(G195="Individual/HUF",Rates!$C$5:$C$26,IF(G195="Company",Rates!$D$5:$D$26,Rates!$E$5:$E$26)),MATCH(H195,Rates!$A$5:$A$26,0)),"?"))</f>
        <v/>
      </c>
      <c r="J195" s="12" t="n"/>
      <c r="K195" s="13">
        <f>IF(H195="","",IFERROR(INDEX(IF(G195="Individual/HUF",Rates!$I$5:$I$26,IF(G195="Company",Rates!$J$5:$J$26,Rates!$K$5:$K$26)),MATCH(H195,Rates!$A$5:$A$26,0)),""))</f>
        <v/>
      </c>
      <c r="L195" s="14" t="n"/>
      <c r="M195" s="13">
        <f>IF(H195="","",IF(L195&lt;&gt;"",IF(E195="Format OK",L195,MAX(L195,INDEX(Rates!$L$5:$L$26,MATCH(H195,Rates!$A$5:$A$26,0)))),IF(K195="","rate?",IF(E195="Format OK",K195,MAX(K195,INDEX(Rates!$L$5:$L$26,MATCH(H195,Rates!$A$5:$A$26,0)))))))</f>
        <v/>
      </c>
      <c r="N195" s="15">
        <f>IF(OR(H195="",NOT(ISNUMBER(M195))),0,IF(AND(LEFT(P195,5)="Below",L195=""),0,ROUND(J195*M195,0)))</f>
        <v/>
      </c>
      <c r="O195" s="15">
        <f>IF(H195="","",SUMIFS($J$5:$J$504,$C$5:$C$504,C195,$H$5:$H$504,H195,$B$5:$B$504,"&lt;="&amp;B195,$B$5:$B$504,"&gt;="&amp;Settings!$B$5))</f>
        <v/>
      </c>
      <c r="P195" s="9">
        <f>IF(H195="","",IFERROR(IF(AND(INDEX(Rates!$F$5:$F$26,MATCH(H195,Rates!$A$5:$A$26,0))=0,INDEX(Rates!$G$5:$G$26,MATCH(H195,Rates!$A$5:$A$26,0))=0),"Deduct (no threshold)",IF(OR(AND(INDEX(Rates!$F$5:$F$26,MATCH(H195,Rates!$A$5:$A$26,0))&gt;0,J195&gt;INDEX(Rates!$F$5:$F$26,MATCH(H195,Rates!$A$5:$A$26,0))),AND(INDEX(Rates!$G$5:$G$26,MATCH(H195,Rates!$A$5:$A$26,0))&gt;0,O195&gt;INDEX(Rates!$G$5:$G$26,MATCH(H195,Rates!$A$5:$A$26,0)))),"Deduct","Below threshold: check")),"?"))</f>
        <v/>
      </c>
      <c r="Q195" s="10" t="n"/>
      <c r="R195" s="16">
        <f>IF(OR(B195="",Q195=""),0,IF(Q195&gt;B195,((YEAR(Q195)-YEAR(B195))*12+MONTH(Q195)-MONTH(B195)+1),0))</f>
        <v/>
      </c>
      <c r="S195" s="15">
        <f>ROUND(N195*Settings!$B$8*R195,0)</f>
        <v/>
      </c>
      <c r="T195" s="17">
        <f>IF(B195="","",IF(MONTH(IF(Q195="",B195,Q195))=3,DATE(YEAR(IF(Q195="",B195,Q195)),4,30),DATE(YEAR(IF(Q195="",B195,Q195)),MONTH(IF(Q195="",B195,Q195))+1,7)))</f>
        <v/>
      </c>
      <c r="U195" s="10" t="n"/>
      <c r="V195" s="11" t="n"/>
      <c r="W195" s="16">
        <f>IF(OR(B195="",N195=0),0,IF(U195="",IF(Settings!$B$4&gt;T195,((YEAR(Settings!$B$4)-YEAR(IF(Q195="",B195,Q195)))*12+MONTH(Settings!$B$4)-MONTH(IF(Q195="",B195,Q195))+1),0),IF(U195&gt;T195,((YEAR(U195)-YEAR(IF(Q195="",B195,Q195)))*12+MONTH(U195)-MONTH(IF(Q195="",B195,Q195))+1),0)))</f>
        <v/>
      </c>
      <c r="X195" s="15">
        <f>ROUND(N195*Settings!$B$9*W195,0)</f>
        <v/>
      </c>
      <c r="Y195" s="15">
        <f>S195+X195</f>
        <v/>
      </c>
      <c r="Z195" s="18">
        <f>IF(B195="","",DATE(YEAR(IF(Q195="",B195,Q195)),MONTH(IF(Q195="",B195,Q195)),1))</f>
        <v/>
      </c>
      <c r="AA195" s="9">
        <f>IF(B195="","","Q"&amp;(INT(MOD(MONTH(IF(Q195="",B195,Q195))-4,12)/3)+1))</f>
        <v/>
      </c>
      <c r="AB195" s="9">
        <f>IF(H195="","",IFERROR(INDEX(Rates!$M$5:$M$26,MATCH(H195,Rates!$A$5:$A$26,0)),""))</f>
        <v/>
      </c>
    </row>
    <row r="196">
      <c r="A196" s="9">
        <f>IF(B196="","",ROW()-4)</f>
        <v/>
      </c>
      <c r="B196" s="10" t="n"/>
      <c r="C196" s="11" t="n"/>
      <c r="D196" s="11" t="n"/>
      <c r="E196" s="9">
        <f>IF(B196="","",IF(D196="","No PAN",IF(AND(LEN(D196)=10,ISERROR(VALUE(LEFT(D196,1))),ISERROR(VALUE(MID(D196,5,1))),ISNUMBER(VALUE(MID(D196,6,4))),ISERROR(VALUE(RIGHT(D196,1)))),"Format OK","Check PAN")))</f>
        <v/>
      </c>
      <c r="F196" s="11" t="n"/>
      <c r="G196" s="9">
        <f>IF(B196="","",IF(F196&lt;&gt;"",F196,IF(E196&lt;&gt;"Format OK","Others",IF(OR(MID(D196,4,1)="P",MID(D196,4,1)="H"),"Individual/HUF",IF(MID(D196,4,1)="C","Company","Others")))))</f>
        <v/>
      </c>
      <c r="H196" s="11" t="n"/>
      <c r="I196" s="9">
        <f>IF(H196="","",IFERROR(INDEX(IF(G196="Individual/HUF",Rates!$C$5:$C$26,IF(G196="Company",Rates!$D$5:$D$26,Rates!$E$5:$E$26)),MATCH(H196,Rates!$A$5:$A$26,0)),"?"))</f>
        <v/>
      </c>
      <c r="J196" s="12" t="n"/>
      <c r="K196" s="13">
        <f>IF(H196="","",IFERROR(INDEX(IF(G196="Individual/HUF",Rates!$I$5:$I$26,IF(G196="Company",Rates!$J$5:$J$26,Rates!$K$5:$K$26)),MATCH(H196,Rates!$A$5:$A$26,0)),""))</f>
        <v/>
      </c>
      <c r="L196" s="14" t="n"/>
      <c r="M196" s="13">
        <f>IF(H196="","",IF(L196&lt;&gt;"",IF(E196="Format OK",L196,MAX(L196,INDEX(Rates!$L$5:$L$26,MATCH(H196,Rates!$A$5:$A$26,0)))),IF(K196="","rate?",IF(E196="Format OK",K196,MAX(K196,INDEX(Rates!$L$5:$L$26,MATCH(H196,Rates!$A$5:$A$26,0)))))))</f>
        <v/>
      </c>
      <c r="N196" s="15">
        <f>IF(OR(H196="",NOT(ISNUMBER(M196))),0,IF(AND(LEFT(P196,5)="Below",L196=""),0,ROUND(J196*M196,0)))</f>
        <v/>
      </c>
      <c r="O196" s="15">
        <f>IF(H196="","",SUMIFS($J$5:$J$504,$C$5:$C$504,C196,$H$5:$H$504,H196,$B$5:$B$504,"&lt;="&amp;B196,$B$5:$B$504,"&gt;="&amp;Settings!$B$5))</f>
        <v/>
      </c>
      <c r="P196" s="9">
        <f>IF(H196="","",IFERROR(IF(AND(INDEX(Rates!$F$5:$F$26,MATCH(H196,Rates!$A$5:$A$26,0))=0,INDEX(Rates!$G$5:$G$26,MATCH(H196,Rates!$A$5:$A$26,0))=0),"Deduct (no threshold)",IF(OR(AND(INDEX(Rates!$F$5:$F$26,MATCH(H196,Rates!$A$5:$A$26,0))&gt;0,J196&gt;INDEX(Rates!$F$5:$F$26,MATCH(H196,Rates!$A$5:$A$26,0))),AND(INDEX(Rates!$G$5:$G$26,MATCH(H196,Rates!$A$5:$A$26,0))&gt;0,O196&gt;INDEX(Rates!$G$5:$G$26,MATCH(H196,Rates!$A$5:$A$26,0)))),"Deduct","Below threshold: check")),"?"))</f>
        <v/>
      </c>
      <c r="Q196" s="10" t="n"/>
      <c r="R196" s="16">
        <f>IF(OR(B196="",Q196=""),0,IF(Q196&gt;B196,((YEAR(Q196)-YEAR(B196))*12+MONTH(Q196)-MONTH(B196)+1),0))</f>
        <v/>
      </c>
      <c r="S196" s="15">
        <f>ROUND(N196*Settings!$B$8*R196,0)</f>
        <v/>
      </c>
      <c r="T196" s="17">
        <f>IF(B196="","",IF(MONTH(IF(Q196="",B196,Q196))=3,DATE(YEAR(IF(Q196="",B196,Q196)),4,30),DATE(YEAR(IF(Q196="",B196,Q196)),MONTH(IF(Q196="",B196,Q196))+1,7)))</f>
        <v/>
      </c>
      <c r="U196" s="10" t="n"/>
      <c r="V196" s="11" t="n"/>
      <c r="W196" s="16">
        <f>IF(OR(B196="",N196=0),0,IF(U196="",IF(Settings!$B$4&gt;T196,((YEAR(Settings!$B$4)-YEAR(IF(Q196="",B196,Q196)))*12+MONTH(Settings!$B$4)-MONTH(IF(Q196="",B196,Q196))+1),0),IF(U196&gt;T196,((YEAR(U196)-YEAR(IF(Q196="",B196,Q196)))*12+MONTH(U196)-MONTH(IF(Q196="",B196,Q196))+1),0)))</f>
        <v/>
      </c>
      <c r="X196" s="15">
        <f>ROUND(N196*Settings!$B$9*W196,0)</f>
        <v/>
      </c>
      <c r="Y196" s="15">
        <f>S196+X196</f>
        <v/>
      </c>
      <c r="Z196" s="18">
        <f>IF(B196="","",DATE(YEAR(IF(Q196="",B196,Q196)),MONTH(IF(Q196="",B196,Q196)),1))</f>
        <v/>
      </c>
      <c r="AA196" s="9">
        <f>IF(B196="","","Q"&amp;(INT(MOD(MONTH(IF(Q196="",B196,Q196))-4,12)/3)+1))</f>
        <v/>
      </c>
      <c r="AB196" s="9">
        <f>IF(H196="","",IFERROR(INDEX(Rates!$M$5:$M$26,MATCH(H196,Rates!$A$5:$A$26,0)),""))</f>
        <v/>
      </c>
    </row>
    <row r="197">
      <c r="A197" s="9">
        <f>IF(B197="","",ROW()-4)</f>
        <v/>
      </c>
      <c r="B197" s="10" t="n"/>
      <c r="C197" s="11" t="n"/>
      <c r="D197" s="11" t="n"/>
      <c r="E197" s="9">
        <f>IF(B197="","",IF(D197="","No PAN",IF(AND(LEN(D197)=10,ISERROR(VALUE(LEFT(D197,1))),ISERROR(VALUE(MID(D197,5,1))),ISNUMBER(VALUE(MID(D197,6,4))),ISERROR(VALUE(RIGHT(D197,1)))),"Format OK","Check PAN")))</f>
        <v/>
      </c>
      <c r="F197" s="11" t="n"/>
      <c r="G197" s="9">
        <f>IF(B197="","",IF(F197&lt;&gt;"",F197,IF(E197&lt;&gt;"Format OK","Others",IF(OR(MID(D197,4,1)="P",MID(D197,4,1)="H"),"Individual/HUF",IF(MID(D197,4,1)="C","Company","Others")))))</f>
        <v/>
      </c>
      <c r="H197" s="11" t="n"/>
      <c r="I197" s="9">
        <f>IF(H197="","",IFERROR(INDEX(IF(G197="Individual/HUF",Rates!$C$5:$C$26,IF(G197="Company",Rates!$D$5:$D$26,Rates!$E$5:$E$26)),MATCH(H197,Rates!$A$5:$A$26,0)),"?"))</f>
        <v/>
      </c>
      <c r="J197" s="12" t="n"/>
      <c r="K197" s="13">
        <f>IF(H197="","",IFERROR(INDEX(IF(G197="Individual/HUF",Rates!$I$5:$I$26,IF(G197="Company",Rates!$J$5:$J$26,Rates!$K$5:$K$26)),MATCH(H197,Rates!$A$5:$A$26,0)),""))</f>
        <v/>
      </c>
      <c r="L197" s="14" t="n"/>
      <c r="M197" s="13">
        <f>IF(H197="","",IF(L197&lt;&gt;"",IF(E197="Format OK",L197,MAX(L197,INDEX(Rates!$L$5:$L$26,MATCH(H197,Rates!$A$5:$A$26,0)))),IF(K197="","rate?",IF(E197="Format OK",K197,MAX(K197,INDEX(Rates!$L$5:$L$26,MATCH(H197,Rates!$A$5:$A$26,0)))))))</f>
        <v/>
      </c>
      <c r="N197" s="15">
        <f>IF(OR(H197="",NOT(ISNUMBER(M197))),0,IF(AND(LEFT(P197,5)="Below",L197=""),0,ROUND(J197*M197,0)))</f>
        <v/>
      </c>
      <c r="O197" s="15">
        <f>IF(H197="","",SUMIFS($J$5:$J$504,$C$5:$C$504,C197,$H$5:$H$504,H197,$B$5:$B$504,"&lt;="&amp;B197,$B$5:$B$504,"&gt;="&amp;Settings!$B$5))</f>
        <v/>
      </c>
      <c r="P197" s="9">
        <f>IF(H197="","",IFERROR(IF(AND(INDEX(Rates!$F$5:$F$26,MATCH(H197,Rates!$A$5:$A$26,0))=0,INDEX(Rates!$G$5:$G$26,MATCH(H197,Rates!$A$5:$A$26,0))=0),"Deduct (no threshold)",IF(OR(AND(INDEX(Rates!$F$5:$F$26,MATCH(H197,Rates!$A$5:$A$26,0))&gt;0,J197&gt;INDEX(Rates!$F$5:$F$26,MATCH(H197,Rates!$A$5:$A$26,0))),AND(INDEX(Rates!$G$5:$G$26,MATCH(H197,Rates!$A$5:$A$26,0))&gt;0,O197&gt;INDEX(Rates!$G$5:$G$26,MATCH(H197,Rates!$A$5:$A$26,0)))),"Deduct","Below threshold: check")),"?"))</f>
        <v/>
      </c>
      <c r="Q197" s="10" t="n"/>
      <c r="R197" s="16">
        <f>IF(OR(B197="",Q197=""),0,IF(Q197&gt;B197,((YEAR(Q197)-YEAR(B197))*12+MONTH(Q197)-MONTH(B197)+1),0))</f>
        <v/>
      </c>
      <c r="S197" s="15">
        <f>ROUND(N197*Settings!$B$8*R197,0)</f>
        <v/>
      </c>
      <c r="T197" s="17">
        <f>IF(B197="","",IF(MONTH(IF(Q197="",B197,Q197))=3,DATE(YEAR(IF(Q197="",B197,Q197)),4,30),DATE(YEAR(IF(Q197="",B197,Q197)),MONTH(IF(Q197="",B197,Q197))+1,7)))</f>
        <v/>
      </c>
      <c r="U197" s="10" t="n"/>
      <c r="V197" s="11" t="n"/>
      <c r="W197" s="16">
        <f>IF(OR(B197="",N197=0),0,IF(U197="",IF(Settings!$B$4&gt;T197,((YEAR(Settings!$B$4)-YEAR(IF(Q197="",B197,Q197)))*12+MONTH(Settings!$B$4)-MONTH(IF(Q197="",B197,Q197))+1),0),IF(U197&gt;T197,((YEAR(U197)-YEAR(IF(Q197="",B197,Q197)))*12+MONTH(U197)-MONTH(IF(Q197="",B197,Q197))+1),0)))</f>
        <v/>
      </c>
      <c r="X197" s="15">
        <f>ROUND(N197*Settings!$B$9*W197,0)</f>
        <v/>
      </c>
      <c r="Y197" s="15">
        <f>S197+X197</f>
        <v/>
      </c>
      <c r="Z197" s="18">
        <f>IF(B197="","",DATE(YEAR(IF(Q197="",B197,Q197)),MONTH(IF(Q197="",B197,Q197)),1))</f>
        <v/>
      </c>
      <c r="AA197" s="9">
        <f>IF(B197="","","Q"&amp;(INT(MOD(MONTH(IF(Q197="",B197,Q197))-4,12)/3)+1))</f>
        <v/>
      </c>
      <c r="AB197" s="9">
        <f>IF(H197="","",IFERROR(INDEX(Rates!$M$5:$M$26,MATCH(H197,Rates!$A$5:$A$26,0)),""))</f>
        <v/>
      </c>
    </row>
    <row r="198">
      <c r="A198" s="9">
        <f>IF(B198="","",ROW()-4)</f>
        <v/>
      </c>
      <c r="B198" s="10" t="n"/>
      <c r="C198" s="11" t="n"/>
      <c r="D198" s="11" t="n"/>
      <c r="E198" s="9">
        <f>IF(B198="","",IF(D198="","No PAN",IF(AND(LEN(D198)=10,ISERROR(VALUE(LEFT(D198,1))),ISERROR(VALUE(MID(D198,5,1))),ISNUMBER(VALUE(MID(D198,6,4))),ISERROR(VALUE(RIGHT(D198,1)))),"Format OK","Check PAN")))</f>
        <v/>
      </c>
      <c r="F198" s="11" t="n"/>
      <c r="G198" s="9">
        <f>IF(B198="","",IF(F198&lt;&gt;"",F198,IF(E198&lt;&gt;"Format OK","Others",IF(OR(MID(D198,4,1)="P",MID(D198,4,1)="H"),"Individual/HUF",IF(MID(D198,4,1)="C","Company","Others")))))</f>
        <v/>
      </c>
      <c r="H198" s="11" t="n"/>
      <c r="I198" s="9">
        <f>IF(H198="","",IFERROR(INDEX(IF(G198="Individual/HUF",Rates!$C$5:$C$26,IF(G198="Company",Rates!$D$5:$D$26,Rates!$E$5:$E$26)),MATCH(H198,Rates!$A$5:$A$26,0)),"?"))</f>
        <v/>
      </c>
      <c r="J198" s="12" t="n"/>
      <c r="K198" s="13">
        <f>IF(H198="","",IFERROR(INDEX(IF(G198="Individual/HUF",Rates!$I$5:$I$26,IF(G198="Company",Rates!$J$5:$J$26,Rates!$K$5:$K$26)),MATCH(H198,Rates!$A$5:$A$26,0)),""))</f>
        <v/>
      </c>
      <c r="L198" s="14" t="n"/>
      <c r="M198" s="13">
        <f>IF(H198="","",IF(L198&lt;&gt;"",IF(E198="Format OK",L198,MAX(L198,INDEX(Rates!$L$5:$L$26,MATCH(H198,Rates!$A$5:$A$26,0)))),IF(K198="","rate?",IF(E198="Format OK",K198,MAX(K198,INDEX(Rates!$L$5:$L$26,MATCH(H198,Rates!$A$5:$A$26,0)))))))</f>
        <v/>
      </c>
      <c r="N198" s="15">
        <f>IF(OR(H198="",NOT(ISNUMBER(M198))),0,IF(AND(LEFT(P198,5)="Below",L198=""),0,ROUND(J198*M198,0)))</f>
        <v/>
      </c>
      <c r="O198" s="15">
        <f>IF(H198="","",SUMIFS($J$5:$J$504,$C$5:$C$504,C198,$H$5:$H$504,H198,$B$5:$B$504,"&lt;="&amp;B198,$B$5:$B$504,"&gt;="&amp;Settings!$B$5))</f>
        <v/>
      </c>
      <c r="P198" s="9">
        <f>IF(H198="","",IFERROR(IF(AND(INDEX(Rates!$F$5:$F$26,MATCH(H198,Rates!$A$5:$A$26,0))=0,INDEX(Rates!$G$5:$G$26,MATCH(H198,Rates!$A$5:$A$26,0))=0),"Deduct (no threshold)",IF(OR(AND(INDEX(Rates!$F$5:$F$26,MATCH(H198,Rates!$A$5:$A$26,0))&gt;0,J198&gt;INDEX(Rates!$F$5:$F$26,MATCH(H198,Rates!$A$5:$A$26,0))),AND(INDEX(Rates!$G$5:$G$26,MATCH(H198,Rates!$A$5:$A$26,0))&gt;0,O198&gt;INDEX(Rates!$G$5:$G$26,MATCH(H198,Rates!$A$5:$A$26,0)))),"Deduct","Below threshold: check")),"?"))</f>
        <v/>
      </c>
      <c r="Q198" s="10" t="n"/>
      <c r="R198" s="16">
        <f>IF(OR(B198="",Q198=""),0,IF(Q198&gt;B198,((YEAR(Q198)-YEAR(B198))*12+MONTH(Q198)-MONTH(B198)+1),0))</f>
        <v/>
      </c>
      <c r="S198" s="15">
        <f>ROUND(N198*Settings!$B$8*R198,0)</f>
        <v/>
      </c>
      <c r="T198" s="17">
        <f>IF(B198="","",IF(MONTH(IF(Q198="",B198,Q198))=3,DATE(YEAR(IF(Q198="",B198,Q198)),4,30),DATE(YEAR(IF(Q198="",B198,Q198)),MONTH(IF(Q198="",B198,Q198))+1,7)))</f>
        <v/>
      </c>
      <c r="U198" s="10" t="n"/>
      <c r="V198" s="11" t="n"/>
      <c r="W198" s="16">
        <f>IF(OR(B198="",N198=0),0,IF(U198="",IF(Settings!$B$4&gt;T198,((YEAR(Settings!$B$4)-YEAR(IF(Q198="",B198,Q198)))*12+MONTH(Settings!$B$4)-MONTH(IF(Q198="",B198,Q198))+1),0),IF(U198&gt;T198,((YEAR(U198)-YEAR(IF(Q198="",B198,Q198)))*12+MONTH(U198)-MONTH(IF(Q198="",B198,Q198))+1),0)))</f>
        <v/>
      </c>
      <c r="X198" s="15">
        <f>ROUND(N198*Settings!$B$9*W198,0)</f>
        <v/>
      </c>
      <c r="Y198" s="15">
        <f>S198+X198</f>
        <v/>
      </c>
      <c r="Z198" s="18">
        <f>IF(B198="","",DATE(YEAR(IF(Q198="",B198,Q198)),MONTH(IF(Q198="",B198,Q198)),1))</f>
        <v/>
      </c>
      <c r="AA198" s="9">
        <f>IF(B198="","","Q"&amp;(INT(MOD(MONTH(IF(Q198="",B198,Q198))-4,12)/3)+1))</f>
        <v/>
      </c>
      <c r="AB198" s="9">
        <f>IF(H198="","",IFERROR(INDEX(Rates!$M$5:$M$26,MATCH(H198,Rates!$A$5:$A$26,0)),""))</f>
        <v/>
      </c>
    </row>
    <row r="199">
      <c r="A199" s="9">
        <f>IF(B199="","",ROW()-4)</f>
        <v/>
      </c>
      <c r="B199" s="10" t="n"/>
      <c r="C199" s="11" t="n"/>
      <c r="D199" s="11" t="n"/>
      <c r="E199" s="9">
        <f>IF(B199="","",IF(D199="","No PAN",IF(AND(LEN(D199)=10,ISERROR(VALUE(LEFT(D199,1))),ISERROR(VALUE(MID(D199,5,1))),ISNUMBER(VALUE(MID(D199,6,4))),ISERROR(VALUE(RIGHT(D199,1)))),"Format OK","Check PAN")))</f>
        <v/>
      </c>
      <c r="F199" s="11" t="n"/>
      <c r="G199" s="9">
        <f>IF(B199="","",IF(F199&lt;&gt;"",F199,IF(E199&lt;&gt;"Format OK","Others",IF(OR(MID(D199,4,1)="P",MID(D199,4,1)="H"),"Individual/HUF",IF(MID(D199,4,1)="C","Company","Others")))))</f>
        <v/>
      </c>
      <c r="H199" s="11" t="n"/>
      <c r="I199" s="9">
        <f>IF(H199="","",IFERROR(INDEX(IF(G199="Individual/HUF",Rates!$C$5:$C$26,IF(G199="Company",Rates!$D$5:$D$26,Rates!$E$5:$E$26)),MATCH(H199,Rates!$A$5:$A$26,0)),"?"))</f>
        <v/>
      </c>
      <c r="J199" s="12" t="n"/>
      <c r="K199" s="13">
        <f>IF(H199="","",IFERROR(INDEX(IF(G199="Individual/HUF",Rates!$I$5:$I$26,IF(G199="Company",Rates!$J$5:$J$26,Rates!$K$5:$K$26)),MATCH(H199,Rates!$A$5:$A$26,0)),""))</f>
        <v/>
      </c>
      <c r="L199" s="14" t="n"/>
      <c r="M199" s="13">
        <f>IF(H199="","",IF(L199&lt;&gt;"",IF(E199="Format OK",L199,MAX(L199,INDEX(Rates!$L$5:$L$26,MATCH(H199,Rates!$A$5:$A$26,0)))),IF(K199="","rate?",IF(E199="Format OK",K199,MAX(K199,INDEX(Rates!$L$5:$L$26,MATCH(H199,Rates!$A$5:$A$26,0)))))))</f>
        <v/>
      </c>
      <c r="N199" s="15">
        <f>IF(OR(H199="",NOT(ISNUMBER(M199))),0,IF(AND(LEFT(P199,5)="Below",L199=""),0,ROUND(J199*M199,0)))</f>
        <v/>
      </c>
      <c r="O199" s="15">
        <f>IF(H199="","",SUMIFS($J$5:$J$504,$C$5:$C$504,C199,$H$5:$H$504,H199,$B$5:$B$504,"&lt;="&amp;B199,$B$5:$B$504,"&gt;="&amp;Settings!$B$5))</f>
        <v/>
      </c>
      <c r="P199" s="9">
        <f>IF(H199="","",IFERROR(IF(AND(INDEX(Rates!$F$5:$F$26,MATCH(H199,Rates!$A$5:$A$26,0))=0,INDEX(Rates!$G$5:$G$26,MATCH(H199,Rates!$A$5:$A$26,0))=0),"Deduct (no threshold)",IF(OR(AND(INDEX(Rates!$F$5:$F$26,MATCH(H199,Rates!$A$5:$A$26,0))&gt;0,J199&gt;INDEX(Rates!$F$5:$F$26,MATCH(H199,Rates!$A$5:$A$26,0))),AND(INDEX(Rates!$G$5:$G$26,MATCH(H199,Rates!$A$5:$A$26,0))&gt;0,O199&gt;INDEX(Rates!$G$5:$G$26,MATCH(H199,Rates!$A$5:$A$26,0)))),"Deduct","Below threshold: check")),"?"))</f>
        <v/>
      </c>
      <c r="Q199" s="10" t="n"/>
      <c r="R199" s="16">
        <f>IF(OR(B199="",Q199=""),0,IF(Q199&gt;B199,((YEAR(Q199)-YEAR(B199))*12+MONTH(Q199)-MONTH(B199)+1),0))</f>
        <v/>
      </c>
      <c r="S199" s="15">
        <f>ROUND(N199*Settings!$B$8*R199,0)</f>
        <v/>
      </c>
      <c r="T199" s="17">
        <f>IF(B199="","",IF(MONTH(IF(Q199="",B199,Q199))=3,DATE(YEAR(IF(Q199="",B199,Q199)),4,30),DATE(YEAR(IF(Q199="",B199,Q199)),MONTH(IF(Q199="",B199,Q199))+1,7)))</f>
        <v/>
      </c>
      <c r="U199" s="10" t="n"/>
      <c r="V199" s="11" t="n"/>
      <c r="W199" s="16">
        <f>IF(OR(B199="",N199=0),0,IF(U199="",IF(Settings!$B$4&gt;T199,((YEAR(Settings!$B$4)-YEAR(IF(Q199="",B199,Q199)))*12+MONTH(Settings!$B$4)-MONTH(IF(Q199="",B199,Q199))+1),0),IF(U199&gt;T199,((YEAR(U199)-YEAR(IF(Q199="",B199,Q199)))*12+MONTH(U199)-MONTH(IF(Q199="",B199,Q199))+1),0)))</f>
        <v/>
      </c>
      <c r="X199" s="15">
        <f>ROUND(N199*Settings!$B$9*W199,0)</f>
        <v/>
      </c>
      <c r="Y199" s="15">
        <f>S199+X199</f>
        <v/>
      </c>
      <c r="Z199" s="18">
        <f>IF(B199="","",DATE(YEAR(IF(Q199="",B199,Q199)),MONTH(IF(Q199="",B199,Q199)),1))</f>
        <v/>
      </c>
      <c r="AA199" s="9">
        <f>IF(B199="","","Q"&amp;(INT(MOD(MONTH(IF(Q199="",B199,Q199))-4,12)/3)+1))</f>
        <v/>
      </c>
      <c r="AB199" s="9">
        <f>IF(H199="","",IFERROR(INDEX(Rates!$M$5:$M$26,MATCH(H199,Rates!$A$5:$A$26,0)),""))</f>
        <v/>
      </c>
    </row>
    <row r="200">
      <c r="A200" s="9">
        <f>IF(B200="","",ROW()-4)</f>
        <v/>
      </c>
      <c r="B200" s="10" t="n"/>
      <c r="C200" s="11" t="n"/>
      <c r="D200" s="11" t="n"/>
      <c r="E200" s="9">
        <f>IF(B200="","",IF(D200="","No PAN",IF(AND(LEN(D200)=10,ISERROR(VALUE(LEFT(D200,1))),ISERROR(VALUE(MID(D200,5,1))),ISNUMBER(VALUE(MID(D200,6,4))),ISERROR(VALUE(RIGHT(D200,1)))),"Format OK","Check PAN")))</f>
        <v/>
      </c>
      <c r="F200" s="11" t="n"/>
      <c r="G200" s="9">
        <f>IF(B200="","",IF(F200&lt;&gt;"",F200,IF(E200&lt;&gt;"Format OK","Others",IF(OR(MID(D200,4,1)="P",MID(D200,4,1)="H"),"Individual/HUF",IF(MID(D200,4,1)="C","Company","Others")))))</f>
        <v/>
      </c>
      <c r="H200" s="11" t="n"/>
      <c r="I200" s="9">
        <f>IF(H200="","",IFERROR(INDEX(IF(G200="Individual/HUF",Rates!$C$5:$C$26,IF(G200="Company",Rates!$D$5:$D$26,Rates!$E$5:$E$26)),MATCH(H200,Rates!$A$5:$A$26,0)),"?"))</f>
        <v/>
      </c>
      <c r="J200" s="12" t="n"/>
      <c r="K200" s="13">
        <f>IF(H200="","",IFERROR(INDEX(IF(G200="Individual/HUF",Rates!$I$5:$I$26,IF(G200="Company",Rates!$J$5:$J$26,Rates!$K$5:$K$26)),MATCH(H200,Rates!$A$5:$A$26,0)),""))</f>
        <v/>
      </c>
      <c r="L200" s="14" t="n"/>
      <c r="M200" s="13">
        <f>IF(H200="","",IF(L200&lt;&gt;"",IF(E200="Format OK",L200,MAX(L200,INDEX(Rates!$L$5:$L$26,MATCH(H200,Rates!$A$5:$A$26,0)))),IF(K200="","rate?",IF(E200="Format OK",K200,MAX(K200,INDEX(Rates!$L$5:$L$26,MATCH(H200,Rates!$A$5:$A$26,0)))))))</f>
        <v/>
      </c>
      <c r="N200" s="15">
        <f>IF(OR(H200="",NOT(ISNUMBER(M200))),0,IF(AND(LEFT(P200,5)="Below",L200=""),0,ROUND(J200*M200,0)))</f>
        <v/>
      </c>
      <c r="O200" s="15">
        <f>IF(H200="","",SUMIFS($J$5:$J$504,$C$5:$C$504,C200,$H$5:$H$504,H200,$B$5:$B$504,"&lt;="&amp;B200,$B$5:$B$504,"&gt;="&amp;Settings!$B$5))</f>
        <v/>
      </c>
      <c r="P200" s="9">
        <f>IF(H200="","",IFERROR(IF(AND(INDEX(Rates!$F$5:$F$26,MATCH(H200,Rates!$A$5:$A$26,0))=0,INDEX(Rates!$G$5:$G$26,MATCH(H200,Rates!$A$5:$A$26,0))=0),"Deduct (no threshold)",IF(OR(AND(INDEX(Rates!$F$5:$F$26,MATCH(H200,Rates!$A$5:$A$26,0))&gt;0,J200&gt;INDEX(Rates!$F$5:$F$26,MATCH(H200,Rates!$A$5:$A$26,0))),AND(INDEX(Rates!$G$5:$G$26,MATCH(H200,Rates!$A$5:$A$26,0))&gt;0,O200&gt;INDEX(Rates!$G$5:$G$26,MATCH(H200,Rates!$A$5:$A$26,0)))),"Deduct","Below threshold: check")),"?"))</f>
        <v/>
      </c>
      <c r="Q200" s="10" t="n"/>
      <c r="R200" s="16">
        <f>IF(OR(B200="",Q200=""),0,IF(Q200&gt;B200,((YEAR(Q200)-YEAR(B200))*12+MONTH(Q200)-MONTH(B200)+1),0))</f>
        <v/>
      </c>
      <c r="S200" s="15">
        <f>ROUND(N200*Settings!$B$8*R200,0)</f>
        <v/>
      </c>
      <c r="T200" s="17">
        <f>IF(B200="","",IF(MONTH(IF(Q200="",B200,Q200))=3,DATE(YEAR(IF(Q200="",B200,Q200)),4,30),DATE(YEAR(IF(Q200="",B200,Q200)),MONTH(IF(Q200="",B200,Q200))+1,7)))</f>
        <v/>
      </c>
      <c r="U200" s="10" t="n"/>
      <c r="V200" s="11" t="n"/>
      <c r="W200" s="16">
        <f>IF(OR(B200="",N200=0),0,IF(U200="",IF(Settings!$B$4&gt;T200,((YEAR(Settings!$B$4)-YEAR(IF(Q200="",B200,Q200)))*12+MONTH(Settings!$B$4)-MONTH(IF(Q200="",B200,Q200))+1),0),IF(U200&gt;T200,((YEAR(U200)-YEAR(IF(Q200="",B200,Q200)))*12+MONTH(U200)-MONTH(IF(Q200="",B200,Q200))+1),0)))</f>
        <v/>
      </c>
      <c r="X200" s="15">
        <f>ROUND(N200*Settings!$B$9*W200,0)</f>
        <v/>
      </c>
      <c r="Y200" s="15">
        <f>S200+X200</f>
        <v/>
      </c>
      <c r="Z200" s="18">
        <f>IF(B200="","",DATE(YEAR(IF(Q200="",B200,Q200)),MONTH(IF(Q200="",B200,Q200)),1))</f>
        <v/>
      </c>
      <c r="AA200" s="9">
        <f>IF(B200="","","Q"&amp;(INT(MOD(MONTH(IF(Q200="",B200,Q200))-4,12)/3)+1))</f>
        <v/>
      </c>
      <c r="AB200" s="9">
        <f>IF(H200="","",IFERROR(INDEX(Rates!$M$5:$M$26,MATCH(H200,Rates!$A$5:$A$26,0)),""))</f>
        <v/>
      </c>
    </row>
    <row r="201">
      <c r="A201" s="9">
        <f>IF(B201="","",ROW()-4)</f>
        <v/>
      </c>
      <c r="B201" s="10" t="n"/>
      <c r="C201" s="11" t="n"/>
      <c r="D201" s="11" t="n"/>
      <c r="E201" s="9">
        <f>IF(B201="","",IF(D201="","No PAN",IF(AND(LEN(D201)=10,ISERROR(VALUE(LEFT(D201,1))),ISERROR(VALUE(MID(D201,5,1))),ISNUMBER(VALUE(MID(D201,6,4))),ISERROR(VALUE(RIGHT(D201,1)))),"Format OK","Check PAN")))</f>
        <v/>
      </c>
      <c r="F201" s="11" t="n"/>
      <c r="G201" s="9">
        <f>IF(B201="","",IF(F201&lt;&gt;"",F201,IF(E201&lt;&gt;"Format OK","Others",IF(OR(MID(D201,4,1)="P",MID(D201,4,1)="H"),"Individual/HUF",IF(MID(D201,4,1)="C","Company","Others")))))</f>
        <v/>
      </c>
      <c r="H201" s="11" t="n"/>
      <c r="I201" s="9">
        <f>IF(H201="","",IFERROR(INDEX(IF(G201="Individual/HUF",Rates!$C$5:$C$26,IF(G201="Company",Rates!$D$5:$D$26,Rates!$E$5:$E$26)),MATCH(H201,Rates!$A$5:$A$26,0)),"?"))</f>
        <v/>
      </c>
      <c r="J201" s="12" t="n"/>
      <c r="K201" s="13">
        <f>IF(H201="","",IFERROR(INDEX(IF(G201="Individual/HUF",Rates!$I$5:$I$26,IF(G201="Company",Rates!$J$5:$J$26,Rates!$K$5:$K$26)),MATCH(H201,Rates!$A$5:$A$26,0)),""))</f>
        <v/>
      </c>
      <c r="L201" s="14" t="n"/>
      <c r="M201" s="13">
        <f>IF(H201="","",IF(L201&lt;&gt;"",IF(E201="Format OK",L201,MAX(L201,INDEX(Rates!$L$5:$L$26,MATCH(H201,Rates!$A$5:$A$26,0)))),IF(K201="","rate?",IF(E201="Format OK",K201,MAX(K201,INDEX(Rates!$L$5:$L$26,MATCH(H201,Rates!$A$5:$A$26,0)))))))</f>
        <v/>
      </c>
      <c r="N201" s="15">
        <f>IF(OR(H201="",NOT(ISNUMBER(M201))),0,IF(AND(LEFT(P201,5)="Below",L201=""),0,ROUND(J201*M201,0)))</f>
        <v/>
      </c>
      <c r="O201" s="15">
        <f>IF(H201="","",SUMIFS($J$5:$J$504,$C$5:$C$504,C201,$H$5:$H$504,H201,$B$5:$B$504,"&lt;="&amp;B201,$B$5:$B$504,"&gt;="&amp;Settings!$B$5))</f>
        <v/>
      </c>
      <c r="P201" s="9">
        <f>IF(H201="","",IFERROR(IF(AND(INDEX(Rates!$F$5:$F$26,MATCH(H201,Rates!$A$5:$A$26,0))=0,INDEX(Rates!$G$5:$G$26,MATCH(H201,Rates!$A$5:$A$26,0))=0),"Deduct (no threshold)",IF(OR(AND(INDEX(Rates!$F$5:$F$26,MATCH(H201,Rates!$A$5:$A$26,0))&gt;0,J201&gt;INDEX(Rates!$F$5:$F$26,MATCH(H201,Rates!$A$5:$A$26,0))),AND(INDEX(Rates!$G$5:$G$26,MATCH(H201,Rates!$A$5:$A$26,0))&gt;0,O201&gt;INDEX(Rates!$G$5:$G$26,MATCH(H201,Rates!$A$5:$A$26,0)))),"Deduct","Below threshold: check")),"?"))</f>
        <v/>
      </c>
      <c r="Q201" s="10" t="n"/>
      <c r="R201" s="16">
        <f>IF(OR(B201="",Q201=""),0,IF(Q201&gt;B201,((YEAR(Q201)-YEAR(B201))*12+MONTH(Q201)-MONTH(B201)+1),0))</f>
        <v/>
      </c>
      <c r="S201" s="15">
        <f>ROUND(N201*Settings!$B$8*R201,0)</f>
        <v/>
      </c>
      <c r="T201" s="17">
        <f>IF(B201="","",IF(MONTH(IF(Q201="",B201,Q201))=3,DATE(YEAR(IF(Q201="",B201,Q201)),4,30),DATE(YEAR(IF(Q201="",B201,Q201)),MONTH(IF(Q201="",B201,Q201))+1,7)))</f>
        <v/>
      </c>
      <c r="U201" s="10" t="n"/>
      <c r="V201" s="11" t="n"/>
      <c r="W201" s="16">
        <f>IF(OR(B201="",N201=0),0,IF(U201="",IF(Settings!$B$4&gt;T201,((YEAR(Settings!$B$4)-YEAR(IF(Q201="",B201,Q201)))*12+MONTH(Settings!$B$4)-MONTH(IF(Q201="",B201,Q201))+1),0),IF(U201&gt;T201,((YEAR(U201)-YEAR(IF(Q201="",B201,Q201)))*12+MONTH(U201)-MONTH(IF(Q201="",B201,Q201))+1),0)))</f>
        <v/>
      </c>
      <c r="X201" s="15">
        <f>ROUND(N201*Settings!$B$9*W201,0)</f>
        <v/>
      </c>
      <c r="Y201" s="15">
        <f>S201+X201</f>
        <v/>
      </c>
      <c r="Z201" s="18">
        <f>IF(B201="","",DATE(YEAR(IF(Q201="",B201,Q201)),MONTH(IF(Q201="",B201,Q201)),1))</f>
        <v/>
      </c>
      <c r="AA201" s="9">
        <f>IF(B201="","","Q"&amp;(INT(MOD(MONTH(IF(Q201="",B201,Q201))-4,12)/3)+1))</f>
        <v/>
      </c>
      <c r="AB201" s="9">
        <f>IF(H201="","",IFERROR(INDEX(Rates!$M$5:$M$26,MATCH(H201,Rates!$A$5:$A$26,0)),""))</f>
        <v/>
      </c>
    </row>
    <row r="202">
      <c r="A202" s="9">
        <f>IF(B202="","",ROW()-4)</f>
        <v/>
      </c>
      <c r="B202" s="10" t="n"/>
      <c r="C202" s="11" t="n"/>
      <c r="D202" s="11" t="n"/>
      <c r="E202" s="9">
        <f>IF(B202="","",IF(D202="","No PAN",IF(AND(LEN(D202)=10,ISERROR(VALUE(LEFT(D202,1))),ISERROR(VALUE(MID(D202,5,1))),ISNUMBER(VALUE(MID(D202,6,4))),ISERROR(VALUE(RIGHT(D202,1)))),"Format OK","Check PAN")))</f>
        <v/>
      </c>
      <c r="F202" s="11" t="n"/>
      <c r="G202" s="9">
        <f>IF(B202="","",IF(F202&lt;&gt;"",F202,IF(E202&lt;&gt;"Format OK","Others",IF(OR(MID(D202,4,1)="P",MID(D202,4,1)="H"),"Individual/HUF",IF(MID(D202,4,1)="C","Company","Others")))))</f>
        <v/>
      </c>
      <c r="H202" s="11" t="n"/>
      <c r="I202" s="9">
        <f>IF(H202="","",IFERROR(INDEX(IF(G202="Individual/HUF",Rates!$C$5:$C$26,IF(G202="Company",Rates!$D$5:$D$26,Rates!$E$5:$E$26)),MATCH(H202,Rates!$A$5:$A$26,0)),"?"))</f>
        <v/>
      </c>
      <c r="J202" s="12" t="n"/>
      <c r="K202" s="13">
        <f>IF(H202="","",IFERROR(INDEX(IF(G202="Individual/HUF",Rates!$I$5:$I$26,IF(G202="Company",Rates!$J$5:$J$26,Rates!$K$5:$K$26)),MATCH(H202,Rates!$A$5:$A$26,0)),""))</f>
        <v/>
      </c>
      <c r="L202" s="14" t="n"/>
      <c r="M202" s="13">
        <f>IF(H202="","",IF(L202&lt;&gt;"",IF(E202="Format OK",L202,MAX(L202,INDEX(Rates!$L$5:$L$26,MATCH(H202,Rates!$A$5:$A$26,0)))),IF(K202="","rate?",IF(E202="Format OK",K202,MAX(K202,INDEX(Rates!$L$5:$L$26,MATCH(H202,Rates!$A$5:$A$26,0)))))))</f>
        <v/>
      </c>
      <c r="N202" s="15">
        <f>IF(OR(H202="",NOT(ISNUMBER(M202))),0,IF(AND(LEFT(P202,5)="Below",L202=""),0,ROUND(J202*M202,0)))</f>
        <v/>
      </c>
      <c r="O202" s="15">
        <f>IF(H202="","",SUMIFS($J$5:$J$504,$C$5:$C$504,C202,$H$5:$H$504,H202,$B$5:$B$504,"&lt;="&amp;B202,$B$5:$B$504,"&gt;="&amp;Settings!$B$5))</f>
        <v/>
      </c>
      <c r="P202" s="9">
        <f>IF(H202="","",IFERROR(IF(AND(INDEX(Rates!$F$5:$F$26,MATCH(H202,Rates!$A$5:$A$26,0))=0,INDEX(Rates!$G$5:$G$26,MATCH(H202,Rates!$A$5:$A$26,0))=0),"Deduct (no threshold)",IF(OR(AND(INDEX(Rates!$F$5:$F$26,MATCH(H202,Rates!$A$5:$A$26,0))&gt;0,J202&gt;INDEX(Rates!$F$5:$F$26,MATCH(H202,Rates!$A$5:$A$26,0))),AND(INDEX(Rates!$G$5:$G$26,MATCH(H202,Rates!$A$5:$A$26,0))&gt;0,O202&gt;INDEX(Rates!$G$5:$G$26,MATCH(H202,Rates!$A$5:$A$26,0)))),"Deduct","Below threshold: check")),"?"))</f>
        <v/>
      </c>
      <c r="Q202" s="10" t="n"/>
      <c r="R202" s="16">
        <f>IF(OR(B202="",Q202=""),0,IF(Q202&gt;B202,((YEAR(Q202)-YEAR(B202))*12+MONTH(Q202)-MONTH(B202)+1),0))</f>
        <v/>
      </c>
      <c r="S202" s="15">
        <f>ROUND(N202*Settings!$B$8*R202,0)</f>
        <v/>
      </c>
      <c r="T202" s="17">
        <f>IF(B202="","",IF(MONTH(IF(Q202="",B202,Q202))=3,DATE(YEAR(IF(Q202="",B202,Q202)),4,30),DATE(YEAR(IF(Q202="",B202,Q202)),MONTH(IF(Q202="",B202,Q202))+1,7)))</f>
        <v/>
      </c>
      <c r="U202" s="10" t="n"/>
      <c r="V202" s="11" t="n"/>
      <c r="W202" s="16">
        <f>IF(OR(B202="",N202=0),0,IF(U202="",IF(Settings!$B$4&gt;T202,((YEAR(Settings!$B$4)-YEAR(IF(Q202="",B202,Q202)))*12+MONTH(Settings!$B$4)-MONTH(IF(Q202="",B202,Q202))+1),0),IF(U202&gt;T202,((YEAR(U202)-YEAR(IF(Q202="",B202,Q202)))*12+MONTH(U202)-MONTH(IF(Q202="",B202,Q202))+1),0)))</f>
        <v/>
      </c>
      <c r="X202" s="15">
        <f>ROUND(N202*Settings!$B$9*W202,0)</f>
        <v/>
      </c>
      <c r="Y202" s="15">
        <f>S202+X202</f>
        <v/>
      </c>
      <c r="Z202" s="18">
        <f>IF(B202="","",DATE(YEAR(IF(Q202="",B202,Q202)),MONTH(IF(Q202="",B202,Q202)),1))</f>
        <v/>
      </c>
      <c r="AA202" s="9">
        <f>IF(B202="","","Q"&amp;(INT(MOD(MONTH(IF(Q202="",B202,Q202))-4,12)/3)+1))</f>
        <v/>
      </c>
      <c r="AB202" s="9">
        <f>IF(H202="","",IFERROR(INDEX(Rates!$M$5:$M$26,MATCH(H202,Rates!$A$5:$A$26,0)),""))</f>
        <v/>
      </c>
    </row>
    <row r="203">
      <c r="A203" s="9">
        <f>IF(B203="","",ROW()-4)</f>
        <v/>
      </c>
      <c r="B203" s="10" t="n"/>
      <c r="C203" s="11" t="n"/>
      <c r="D203" s="11" t="n"/>
      <c r="E203" s="9">
        <f>IF(B203="","",IF(D203="","No PAN",IF(AND(LEN(D203)=10,ISERROR(VALUE(LEFT(D203,1))),ISERROR(VALUE(MID(D203,5,1))),ISNUMBER(VALUE(MID(D203,6,4))),ISERROR(VALUE(RIGHT(D203,1)))),"Format OK","Check PAN")))</f>
        <v/>
      </c>
      <c r="F203" s="11" t="n"/>
      <c r="G203" s="9">
        <f>IF(B203="","",IF(F203&lt;&gt;"",F203,IF(E203&lt;&gt;"Format OK","Others",IF(OR(MID(D203,4,1)="P",MID(D203,4,1)="H"),"Individual/HUF",IF(MID(D203,4,1)="C","Company","Others")))))</f>
        <v/>
      </c>
      <c r="H203" s="11" t="n"/>
      <c r="I203" s="9">
        <f>IF(H203="","",IFERROR(INDEX(IF(G203="Individual/HUF",Rates!$C$5:$C$26,IF(G203="Company",Rates!$D$5:$D$26,Rates!$E$5:$E$26)),MATCH(H203,Rates!$A$5:$A$26,0)),"?"))</f>
        <v/>
      </c>
      <c r="J203" s="12" t="n"/>
      <c r="K203" s="13">
        <f>IF(H203="","",IFERROR(INDEX(IF(G203="Individual/HUF",Rates!$I$5:$I$26,IF(G203="Company",Rates!$J$5:$J$26,Rates!$K$5:$K$26)),MATCH(H203,Rates!$A$5:$A$26,0)),""))</f>
        <v/>
      </c>
      <c r="L203" s="14" t="n"/>
      <c r="M203" s="13">
        <f>IF(H203="","",IF(L203&lt;&gt;"",IF(E203="Format OK",L203,MAX(L203,INDEX(Rates!$L$5:$L$26,MATCH(H203,Rates!$A$5:$A$26,0)))),IF(K203="","rate?",IF(E203="Format OK",K203,MAX(K203,INDEX(Rates!$L$5:$L$26,MATCH(H203,Rates!$A$5:$A$26,0)))))))</f>
        <v/>
      </c>
      <c r="N203" s="15">
        <f>IF(OR(H203="",NOT(ISNUMBER(M203))),0,IF(AND(LEFT(P203,5)="Below",L203=""),0,ROUND(J203*M203,0)))</f>
        <v/>
      </c>
      <c r="O203" s="15">
        <f>IF(H203="","",SUMIFS($J$5:$J$504,$C$5:$C$504,C203,$H$5:$H$504,H203,$B$5:$B$504,"&lt;="&amp;B203,$B$5:$B$504,"&gt;="&amp;Settings!$B$5))</f>
        <v/>
      </c>
      <c r="P203" s="9">
        <f>IF(H203="","",IFERROR(IF(AND(INDEX(Rates!$F$5:$F$26,MATCH(H203,Rates!$A$5:$A$26,0))=0,INDEX(Rates!$G$5:$G$26,MATCH(H203,Rates!$A$5:$A$26,0))=0),"Deduct (no threshold)",IF(OR(AND(INDEX(Rates!$F$5:$F$26,MATCH(H203,Rates!$A$5:$A$26,0))&gt;0,J203&gt;INDEX(Rates!$F$5:$F$26,MATCH(H203,Rates!$A$5:$A$26,0))),AND(INDEX(Rates!$G$5:$G$26,MATCH(H203,Rates!$A$5:$A$26,0))&gt;0,O203&gt;INDEX(Rates!$G$5:$G$26,MATCH(H203,Rates!$A$5:$A$26,0)))),"Deduct","Below threshold: check")),"?"))</f>
        <v/>
      </c>
      <c r="Q203" s="10" t="n"/>
      <c r="R203" s="16">
        <f>IF(OR(B203="",Q203=""),0,IF(Q203&gt;B203,((YEAR(Q203)-YEAR(B203))*12+MONTH(Q203)-MONTH(B203)+1),0))</f>
        <v/>
      </c>
      <c r="S203" s="15">
        <f>ROUND(N203*Settings!$B$8*R203,0)</f>
        <v/>
      </c>
      <c r="T203" s="17">
        <f>IF(B203="","",IF(MONTH(IF(Q203="",B203,Q203))=3,DATE(YEAR(IF(Q203="",B203,Q203)),4,30),DATE(YEAR(IF(Q203="",B203,Q203)),MONTH(IF(Q203="",B203,Q203))+1,7)))</f>
        <v/>
      </c>
      <c r="U203" s="10" t="n"/>
      <c r="V203" s="11" t="n"/>
      <c r="W203" s="16">
        <f>IF(OR(B203="",N203=0),0,IF(U203="",IF(Settings!$B$4&gt;T203,((YEAR(Settings!$B$4)-YEAR(IF(Q203="",B203,Q203)))*12+MONTH(Settings!$B$4)-MONTH(IF(Q203="",B203,Q203))+1),0),IF(U203&gt;T203,((YEAR(U203)-YEAR(IF(Q203="",B203,Q203)))*12+MONTH(U203)-MONTH(IF(Q203="",B203,Q203))+1),0)))</f>
        <v/>
      </c>
      <c r="X203" s="15">
        <f>ROUND(N203*Settings!$B$9*W203,0)</f>
        <v/>
      </c>
      <c r="Y203" s="15">
        <f>S203+X203</f>
        <v/>
      </c>
      <c r="Z203" s="18">
        <f>IF(B203="","",DATE(YEAR(IF(Q203="",B203,Q203)),MONTH(IF(Q203="",B203,Q203)),1))</f>
        <v/>
      </c>
      <c r="AA203" s="9">
        <f>IF(B203="","","Q"&amp;(INT(MOD(MONTH(IF(Q203="",B203,Q203))-4,12)/3)+1))</f>
        <v/>
      </c>
      <c r="AB203" s="9">
        <f>IF(H203="","",IFERROR(INDEX(Rates!$M$5:$M$26,MATCH(H203,Rates!$A$5:$A$26,0)),""))</f>
        <v/>
      </c>
    </row>
    <row r="204">
      <c r="A204" s="9">
        <f>IF(B204="","",ROW()-4)</f>
        <v/>
      </c>
      <c r="B204" s="10" t="n"/>
      <c r="C204" s="11" t="n"/>
      <c r="D204" s="11" t="n"/>
      <c r="E204" s="9">
        <f>IF(B204="","",IF(D204="","No PAN",IF(AND(LEN(D204)=10,ISERROR(VALUE(LEFT(D204,1))),ISERROR(VALUE(MID(D204,5,1))),ISNUMBER(VALUE(MID(D204,6,4))),ISERROR(VALUE(RIGHT(D204,1)))),"Format OK","Check PAN")))</f>
        <v/>
      </c>
      <c r="F204" s="11" t="n"/>
      <c r="G204" s="9">
        <f>IF(B204="","",IF(F204&lt;&gt;"",F204,IF(E204&lt;&gt;"Format OK","Others",IF(OR(MID(D204,4,1)="P",MID(D204,4,1)="H"),"Individual/HUF",IF(MID(D204,4,1)="C","Company","Others")))))</f>
        <v/>
      </c>
      <c r="H204" s="11" t="n"/>
      <c r="I204" s="9">
        <f>IF(H204="","",IFERROR(INDEX(IF(G204="Individual/HUF",Rates!$C$5:$C$26,IF(G204="Company",Rates!$D$5:$D$26,Rates!$E$5:$E$26)),MATCH(H204,Rates!$A$5:$A$26,0)),"?"))</f>
        <v/>
      </c>
      <c r="J204" s="12" t="n"/>
      <c r="K204" s="13">
        <f>IF(H204="","",IFERROR(INDEX(IF(G204="Individual/HUF",Rates!$I$5:$I$26,IF(G204="Company",Rates!$J$5:$J$26,Rates!$K$5:$K$26)),MATCH(H204,Rates!$A$5:$A$26,0)),""))</f>
        <v/>
      </c>
      <c r="L204" s="14" t="n"/>
      <c r="M204" s="13">
        <f>IF(H204="","",IF(L204&lt;&gt;"",IF(E204="Format OK",L204,MAX(L204,INDEX(Rates!$L$5:$L$26,MATCH(H204,Rates!$A$5:$A$26,0)))),IF(K204="","rate?",IF(E204="Format OK",K204,MAX(K204,INDEX(Rates!$L$5:$L$26,MATCH(H204,Rates!$A$5:$A$26,0)))))))</f>
        <v/>
      </c>
      <c r="N204" s="15">
        <f>IF(OR(H204="",NOT(ISNUMBER(M204))),0,IF(AND(LEFT(P204,5)="Below",L204=""),0,ROUND(J204*M204,0)))</f>
        <v/>
      </c>
      <c r="O204" s="15">
        <f>IF(H204="","",SUMIFS($J$5:$J$504,$C$5:$C$504,C204,$H$5:$H$504,H204,$B$5:$B$504,"&lt;="&amp;B204,$B$5:$B$504,"&gt;="&amp;Settings!$B$5))</f>
        <v/>
      </c>
      <c r="P204" s="9">
        <f>IF(H204="","",IFERROR(IF(AND(INDEX(Rates!$F$5:$F$26,MATCH(H204,Rates!$A$5:$A$26,0))=0,INDEX(Rates!$G$5:$G$26,MATCH(H204,Rates!$A$5:$A$26,0))=0),"Deduct (no threshold)",IF(OR(AND(INDEX(Rates!$F$5:$F$26,MATCH(H204,Rates!$A$5:$A$26,0))&gt;0,J204&gt;INDEX(Rates!$F$5:$F$26,MATCH(H204,Rates!$A$5:$A$26,0))),AND(INDEX(Rates!$G$5:$G$26,MATCH(H204,Rates!$A$5:$A$26,0))&gt;0,O204&gt;INDEX(Rates!$G$5:$G$26,MATCH(H204,Rates!$A$5:$A$26,0)))),"Deduct","Below threshold: check")),"?"))</f>
        <v/>
      </c>
      <c r="Q204" s="10" t="n"/>
      <c r="R204" s="16">
        <f>IF(OR(B204="",Q204=""),0,IF(Q204&gt;B204,((YEAR(Q204)-YEAR(B204))*12+MONTH(Q204)-MONTH(B204)+1),0))</f>
        <v/>
      </c>
      <c r="S204" s="15">
        <f>ROUND(N204*Settings!$B$8*R204,0)</f>
        <v/>
      </c>
      <c r="T204" s="17">
        <f>IF(B204="","",IF(MONTH(IF(Q204="",B204,Q204))=3,DATE(YEAR(IF(Q204="",B204,Q204)),4,30),DATE(YEAR(IF(Q204="",B204,Q204)),MONTH(IF(Q204="",B204,Q204))+1,7)))</f>
        <v/>
      </c>
      <c r="U204" s="10" t="n"/>
      <c r="V204" s="11" t="n"/>
      <c r="W204" s="16">
        <f>IF(OR(B204="",N204=0),0,IF(U204="",IF(Settings!$B$4&gt;T204,((YEAR(Settings!$B$4)-YEAR(IF(Q204="",B204,Q204)))*12+MONTH(Settings!$B$4)-MONTH(IF(Q204="",B204,Q204))+1),0),IF(U204&gt;T204,((YEAR(U204)-YEAR(IF(Q204="",B204,Q204)))*12+MONTH(U204)-MONTH(IF(Q204="",B204,Q204))+1),0)))</f>
        <v/>
      </c>
      <c r="X204" s="15">
        <f>ROUND(N204*Settings!$B$9*W204,0)</f>
        <v/>
      </c>
      <c r="Y204" s="15">
        <f>S204+X204</f>
        <v/>
      </c>
      <c r="Z204" s="18">
        <f>IF(B204="","",DATE(YEAR(IF(Q204="",B204,Q204)),MONTH(IF(Q204="",B204,Q204)),1))</f>
        <v/>
      </c>
      <c r="AA204" s="9">
        <f>IF(B204="","","Q"&amp;(INT(MOD(MONTH(IF(Q204="",B204,Q204))-4,12)/3)+1))</f>
        <v/>
      </c>
      <c r="AB204" s="9">
        <f>IF(H204="","",IFERROR(INDEX(Rates!$M$5:$M$26,MATCH(H204,Rates!$A$5:$A$26,0)),""))</f>
        <v/>
      </c>
    </row>
    <row r="205">
      <c r="A205" s="9">
        <f>IF(B205="","",ROW()-4)</f>
        <v/>
      </c>
      <c r="B205" s="10" t="n"/>
      <c r="C205" s="11" t="n"/>
      <c r="D205" s="11" t="n"/>
      <c r="E205" s="9">
        <f>IF(B205="","",IF(D205="","No PAN",IF(AND(LEN(D205)=10,ISERROR(VALUE(LEFT(D205,1))),ISERROR(VALUE(MID(D205,5,1))),ISNUMBER(VALUE(MID(D205,6,4))),ISERROR(VALUE(RIGHT(D205,1)))),"Format OK","Check PAN")))</f>
        <v/>
      </c>
      <c r="F205" s="11" t="n"/>
      <c r="G205" s="9">
        <f>IF(B205="","",IF(F205&lt;&gt;"",F205,IF(E205&lt;&gt;"Format OK","Others",IF(OR(MID(D205,4,1)="P",MID(D205,4,1)="H"),"Individual/HUF",IF(MID(D205,4,1)="C","Company","Others")))))</f>
        <v/>
      </c>
      <c r="H205" s="11" t="n"/>
      <c r="I205" s="9">
        <f>IF(H205="","",IFERROR(INDEX(IF(G205="Individual/HUF",Rates!$C$5:$C$26,IF(G205="Company",Rates!$D$5:$D$26,Rates!$E$5:$E$26)),MATCH(H205,Rates!$A$5:$A$26,0)),"?"))</f>
        <v/>
      </c>
      <c r="J205" s="12" t="n"/>
      <c r="K205" s="13">
        <f>IF(H205="","",IFERROR(INDEX(IF(G205="Individual/HUF",Rates!$I$5:$I$26,IF(G205="Company",Rates!$J$5:$J$26,Rates!$K$5:$K$26)),MATCH(H205,Rates!$A$5:$A$26,0)),""))</f>
        <v/>
      </c>
      <c r="L205" s="14" t="n"/>
      <c r="M205" s="13">
        <f>IF(H205="","",IF(L205&lt;&gt;"",IF(E205="Format OK",L205,MAX(L205,INDEX(Rates!$L$5:$L$26,MATCH(H205,Rates!$A$5:$A$26,0)))),IF(K205="","rate?",IF(E205="Format OK",K205,MAX(K205,INDEX(Rates!$L$5:$L$26,MATCH(H205,Rates!$A$5:$A$26,0)))))))</f>
        <v/>
      </c>
      <c r="N205" s="15">
        <f>IF(OR(H205="",NOT(ISNUMBER(M205))),0,IF(AND(LEFT(P205,5)="Below",L205=""),0,ROUND(J205*M205,0)))</f>
        <v/>
      </c>
      <c r="O205" s="15">
        <f>IF(H205="","",SUMIFS($J$5:$J$504,$C$5:$C$504,C205,$H$5:$H$504,H205,$B$5:$B$504,"&lt;="&amp;B205,$B$5:$B$504,"&gt;="&amp;Settings!$B$5))</f>
        <v/>
      </c>
      <c r="P205" s="9">
        <f>IF(H205="","",IFERROR(IF(AND(INDEX(Rates!$F$5:$F$26,MATCH(H205,Rates!$A$5:$A$26,0))=0,INDEX(Rates!$G$5:$G$26,MATCH(H205,Rates!$A$5:$A$26,0))=0),"Deduct (no threshold)",IF(OR(AND(INDEX(Rates!$F$5:$F$26,MATCH(H205,Rates!$A$5:$A$26,0))&gt;0,J205&gt;INDEX(Rates!$F$5:$F$26,MATCH(H205,Rates!$A$5:$A$26,0))),AND(INDEX(Rates!$G$5:$G$26,MATCH(H205,Rates!$A$5:$A$26,0))&gt;0,O205&gt;INDEX(Rates!$G$5:$G$26,MATCH(H205,Rates!$A$5:$A$26,0)))),"Deduct","Below threshold: check")),"?"))</f>
        <v/>
      </c>
      <c r="Q205" s="10" t="n"/>
      <c r="R205" s="16">
        <f>IF(OR(B205="",Q205=""),0,IF(Q205&gt;B205,((YEAR(Q205)-YEAR(B205))*12+MONTH(Q205)-MONTH(B205)+1),0))</f>
        <v/>
      </c>
      <c r="S205" s="15">
        <f>ROUND(N205*Settings!$B$8*R205,0)</f>
        <v/>
      </c>
      <c r="T205" s="17">
        <f>IF(B205="","",IF(MONTH(IF(Q205="",B205,Q205))=3,DATE(YEAR(IF(Q205="",B205,Q205)),4,30),DATE(YEAR(IF(Q205="",B205,Q205)),MONTH(IF(Q205="",B205,Q205))+1,7)))</f>
        <v/>
      </c>
      <c r="U205" s="10" t="n"/>
      <c r="V205" s="11" t="n"/>
      <c r="W205" s="16">
        <f>IF(OR(B205="",N205=0),0,IF(U205="",IF(Settings!$B$4&gt;T205,((YEAR(Settings!$B$4)-YEAR(IF(Q205="",B205,Q205)))*12+MONTH(Settings!$B$4)-MONTH(IF(Q205="",B205,Q205))+1),0),IF(U205&gt;T205,((YEAR(U205)-YEAR(IF(Q205="",B205,Q205)))*12+MONTH(U205)-MONTH(IF(Q205="",B205,Q205))+1),0)))</f>
        <v/>
      </c>
      <c r="X205" s="15">
        <f>ROUND(N205*Settings!$B$9*W205,0)</f>
        <v/>
      </c>
      <c r="Y205" s="15">
        <f>S205+X205</f>
        <v/>
      </c>
      <c r="Z205" s="18">
        <f>IF(B205="","",DATE(YEAR(IF(Q205="",B205,Q205)),MONTH(IF(Q205="",B205,Q205)),1))</f>
        <v/>
      </c>
      <c r="AA205" s="9">
        <f>IF(B205="","","Q"&amp;(INT(MOD(MONTH(IF(Q205="",B205,Q205))-4,12)/3)+1))</f>
        <v/>
      </c>
      <c r="AB205" s="9">
        <f>IF(H205="","",IFERROR(INDEX(Rates!$M$5:$M$26,MATCH(H205,Rates!$A$5:$A$26,0)),""))</f>
        <v/>
      </c>
    </row>
    <row r="206">
      <c r="A206" s="9">
        <f>IF(B206="","",ROW()-4)</f>
        <v/>
      </c>
      <c r="B206" s="10" t="n"/>
      <c r="C206" s="11" t="n"/>
      <c r="D206" s="11" t="n"/>
      <c r="E206" s="9">
        <f>IF(B206="","",IF(D206="","No PAN",IF(AND(LEN(D206)=10,ISERROR(VALUE(LEFT(D206,1))),ISERROR(VALUE(MID(D206,5,1))),ISNUMBER(VALUE(MID(D206,6,4))),ISERROR(VALUE(RIGHT(D206,1)))),"Format OK","Check PAN")))</f>
        <v/>
      </c>
      <c r="F206" s="11" t="n"/>
      <c r="G206" s="9">
        <f>IF(B206="","",IF(F206&lt;&gt;"",F206,IF(E206&lt;&gt;"Format OK","Others",IF(OR(MID(D206,4,1)="P",MID(D206,4,1)="H"),"Individual/HUF",IF(MID(D206,4,1)="C","Company","Others")))))</f>
        <v/>
      </c>
      <c r="H206" s="11" t="n"/>
      <c r="I206" s="9">
        <f>IF(H206="","",IFERROR(INDEX(IF(G206="Individual/HUF",Rates!$C$5:$C$26,IF(G206="Company",Rates!$D$5:$D$26,Rates!$E$5:$E$26)),MATCH(H206,Rates!$A$5:$A$26,0)),"?"))</f>
        <v/>
      </c>
      <c r="J206" s="12" t="n"/>
      <c r="K206" s="13">
        <f>IF(H206="","",IFERROR(INDEX(IF(G206="Individual/HUF",Rates!$I$5:$I$26,IF(G206="Company",Rates!$J$5:$J$26,Rates!$K$5:$K$26)),MATCH(H206,Rates!$A$5:$A$26,0)),""))</f>
        <v/>
      </c>
      <c r="L206" s="14" t="n"/>
      <c r="M206" s="13">
        <f>IF(H206="","",IF(L206&lt;&gt;"",IF(E206="Format OK",L206,MAX(L206,INDEX(Rates!$L$5:$L$26,MATCH(H206,Rates!$A$5:$A$26,0)))),IF(K206="","rate?",IF(E206="Format OK",K206,MAX(K206,INDEX(Rates!$L$5:$L$26,MATCH(H206,Rates!$A$5:$A$26,0)))))))</f>
        <v/>
      </c>
      <c r="N206" s="15">
        <f>IF(OR(H206="",NOT(ISNUMBER(M206))),0,IF(AND(LEFT(P206,5)="Below",L206=""),0,ROUND(J206*M206,0)))</f>
        <v/>
      </c>
      <c r="O206" s="15">
        <f>IF(H206="","",SUMIFS($J$5:$J$504,$C$5:$C$504,C206,$H$5:$H$504,H206,$B$5:$B$504,"&lt;="&amp;B206,$B$5:$B$504,"&gt;="&amp;Settings!$B$5))</f>
        <v/>
      </c>
      <c r="P206" s="9">
        <f>IF(H206="","",IFERROR(IF(AND(INDEX(Rates!$F$5:$F$26,MATCH(H206,Rates!$A$5:$A$26,0))=0,INDEX(Rates!$G$5:$G$26,MATCH(H206,Rates!$A$5:$A$26,0))=0),"Deduct (no threshold)",IF(OR(AND(INDEX(Rates!$F$5:$F$26,MATCH(H206,Rates!$A$5:$A$26,0))&gt;0,J206&gt;INDEX(Rates!$F$5:$F$26,MATCH(H206,Rates!$A$5:$A$26,0))),AND(INDEX(Rates!$G$5:$G$26,MATCH(H206,Rates!$A$5:$A$26,0))&gt;0,O206&gt;INDEX(Rates!$G$5:$G$26,MATCH(H206,Rates!$A$5:$A$26,0)))),"Deduct","Below threshold: check")),"?"))</f>
        <v/>
      </c>
      <c r="Q206" s="10" t="n"/>
      <c r="R206" s="16">
        <f>IF(OR(B206="",Q206=""),0,IF(Q206&gt;B206,((YEAR(Q206)-YEAR(B206))*12+MONTH(Q206)-MONTH(B206)+1),0))</f>
        <v/>
      </c>
      <c r="S206" s="15">
        <f>ROUND(N206*Settings!$B$8*R206,0)</f>
        <v/>
      </c>
      <c r="T206" s="17">
        <f>IF(B206="","",IF(MONTH(IF(Q206="",B206,Q206))=3,DATE(YEAR(IF(Q206="",B206,Q206)),4,30),DATE(YEAR(IF(Q206="",B206,Q206)),MONTH(IF(Q206="",B206,Q206))+1,7)))</f>
        <v/>
      </c>
      <c r="U206" s="10" t="n"/>
      <c r="V206" s="11" t="n"/>
      <c r="W206" s="16">
        <f>IF(OR(B206="",N206=0),0,IF(U206="",IF(Settings!$B$4&gt;T206,((YEAR(Settings!$B$4)-YEAR(IF(Q206="",B206,Q206)))*12+MONTH(Settings!$B$4)-MONTH(IF(Q206="",B206,Q206))+1),0),IF(U206&gt;T206,((YEAR(U206)-YEAR(IF(Q206="",B206,Q206)))*12+MONTH(U206)-MONTH(IF(Q206="",B206,Q206))+1),0)))</f>
        <v/>
      </c>
      <c r="X206" s="15">
        <f>ROUND(N206*Settings!$B$9*W206,0)</f>
        <v/>
      </c>
      <c r="Y206" s="15">
        <f>S206+X206</f>
        <v/>
      </c>
      <c r="Z206" s="18">
        <f>IF(B206="","",DATE(YEAR(IF(Q206="",B206,Q206)),MONTH(IF(Q206="",B206,Q206)),1))</f>
        <v/>
      </c>
      <c r="AA206" s="9">
        <f>IF(B206="","","Q"&amp;(INT(MOD(MONTH(IF(Q206="",B206,Q206))-4,12)/3)+1))</f>
        <v/>
      </c>
      <c r="AB206" s="9">
        <f>IF(H206="","",IFERROR(INDEX(Rates!$M$5:$M$26,MATCH(H206,Rates!$A$5:$A$26,0)),""))</f>
        <v/>
      </c>
    </row>
    <row r="207">
      <c r="A207" s="9">
        <f>IF(B207="","",ROW()-4)</f>
        <v/>
      </c>
      <c r="B207" s="10" t="n"/>
      <c r="C207" s="11" t="n"/>
      <c r="D207" s="11" t="n"/>
      <c r="E207" s="9">
        <f>IF(B207="","",IF(D207="","No PAN",IF(AND(LEN(D207)=10,ISERROR(VALUE(LEFT(D207,1))),ISERROR(VALUE(MID(D207,5,1))),ISNUMBER(VALUE(MID(D207,6,4))),ISERROR(VALUE(RIGHT(D207,1)))),"Format OK","Check PAN")))</f>
        <v/>
      </c>
      <c r="F207" s="11" t="n"/>
      <c r="G207" s="9">
        <f>IF(B207="","",IF(F207&lt;&gt;"",F207,IF(E207&lt;&gt;"Format OK","Others",IF(OR(MID(D207,4,1)="P",MID(D207,4,1)="H"),"Individual/HUF",IF(MID(D207,4,1)="C","Company","Others")))))</f>
        <v/>
      </c>
      <c r="H207" s="11" t="n"/>
      <c r="I207" s="9">
        <f>IF(H207="","",IFERROR(INDEX(IF(G207="Individual/HUF",Rates!$C$5:$C$26,IF(G207="Company",Rates!$D$5:$D$26,Rates!$E$5:$E$26)),MATCH(H207,Rates!$A$5:$A$26,0)),"?"))</f>
        <v/>
      </c>
      <c r="J207" s="12" t="n"/>
      <c r="K207" s="13">
        <f>IF(H207="","",IFERROR(INDEX(IF(G207="Individual/HUF",Rates!$I$5:$I$26,IF(G207="Company",Rates!$J$5:$J$26,Rates!$K$5:$K$26)),MATCH(H207,Rates!$A$5:$A$26,0)),""))</f>
        <v/>
      </c>
      <c r="L207" s="14" t="n"/>
      <c r="M207" s="13">
        <f>IF(H207="","",IF(L207&lt;&gt;"",IF(E207="Format OK",L207,MAX(L207,INDEX(Rates!$L$5:$L$26,MATCH(H207,Rates!$A$5:$A$26,0)))),IF(K207="","rate?",IF(E207="Format OK",K207,MAX(K207,INDEX(Rates!$L$5:$L$26,MATCH(H207,Rates!$A$5:$A$26,0)))))))</f>
        <v/>
      </c>
      <c r="N207" s="15">
        <f>IF(OR(H207="",NOT(ISNUMBER(M207))),0,IF(AND(LEFT(P207,5)="Below",L207=""),0,ROUND(J207*M207,0)))</f>
        <v/>
      </c>
      <c r="O207" s="15">
        <f>IF(H207="","",SUMIFS($J$5:$J$504,$C$5:$C$504,C207,$H$5:$H$504,H207,$B$5:$B$504,"&lt;="&amp;B207,$B$5:$B$504,"&gt;="&amp;Settings!$B$5))</f>
        <v/>
      </c>
      <c r="P207" s="9">
        <f>IF(H207="","",IFERROR(IF(AND(INDEX(Rates!$F$5:$F$26,MATCH(H207,Rates!$A$5:$A$26,0))=0,INDEX(Rates!$G$5:$G$26,MATCH(H207,Rates!$A$5:$A$26,0))=0),"Deduct (no threshold)",IF(OR(AND(INDEX(Rates!$F$5:$F$26,MATCH(H207,Rates!$A$5:$A$26,0))&gt;0,J207&gt;INDEX(Rates!$F$5:$F$26,MATCH(H207,Rates!$A$5:$A$26,0))),AND(INDEX(Rates!$G$5:$G$26,MATCH(H207,Rates!$A$5:$A$26,0))&gt;0,O207&gt;INDEX(Rates!$G$5:$G$26,MATCH(H207,Rates!$A$5:$A$26,0)))),"Deduct","Below threshold: check")),"?"))</f>
        <v/>
      </c>
      <c r="Q207" s="10" t="n"/>
      <c r="R207" s="16">
        <f>IF(OR(B207="",Q207=""),0,IF(Q207&gt;B207,((YEAR(Q207)-YEAR(B207))*12+MONTH(Q207)-MONTH(B207)+1),0))</f>
        <v/>
      </c>
      <c r="S207" s="15">
        <f>ROUND(N207*Settings!$B$8*R207,0)</f>
        <v/>
      </c>
      <c r="T207" s="17">
        <f>IF(B207="","",IF(MONTH(IF(Q207="",B207,Q207))=3,DATE(YEAR(IF(Q207="",B207,Q207)),4,30),DATE(YEAR(IF(Q207="",B207,Q207)),MONTH(IF(Q207="",B207,Q207))+1,7)))</f>
        <v/>
      </c>
      <c r="U207" s="10" t="n"/>
      <c r="V207" s="11" t="n"/>
      <c r="W207" s="16">
        <f>IF(OR(B207="",N207=0),0,IF(U207="",IF(Settings!$B$4&gt;T207,((YEAR(Settings!$B$4)-YEAR(IF(Q207="",B207,Q207)))*12+MONTH(Settings!$B$4)-MONTH(IF(Q207="",B207,Q207))+1),0),IF(U207&gt;T207,((YEAR(U207)-YEAR(IF(Q207="",B207,Q207)))*12+MONTH(U207)-MONTH(IF(Q207="",B207,Q207))+1),0)))</f>
        <v/>
      </c>
      <c r="X207" s="15">
        <f>ROUND(N207*Settings!$B$9*W207,0)</f>
        <v/>
      </c>
      <c r="Y207" s="15">
        <f>S207+X207</f>
        <v/>
      </c>
      <c r="Z207" s="18">
        <f>IF(B207="","",DATE(YEAR(IF(Q207="",B207,Q207)),MONTH(IF(Q207="",B207,Q207)),1))</f>
        <v/>
      </c>
      <c r="AA207" s="9">
        <f>IF(B207="","","Q"&amp;(INT(MOD(MONTH(IF(Q207="",B207,Q207))-4,12)/3)+1))</f>
        <v/>
      </c>
      <c r="AB207" s="9">
        <f>IF(H207="","",IFERROR(INDEX(Rates!$M$5:$M$26,MATCH(H207,Rates!$A$5:$A$26,0)),""))</f>
        <v/>
      </c>
    </row>
    <row r="208">
      <c r="A208" s="9">
        <f>IF(B208="","",ROW()-4)</f>
        <v/>
      </c>
      <c r="B208" s="10" t="n"/>
      <c r="C208" s="11" t="n"/>
      <c r="D208" s="11" t="n"/>
      <c r="E208" s="9">
        <f>IF(B208="","",IF(D208="","No PAN",IF(AND(LEN(D208)=10,ISERROR(VALUE(LEFT(D208,1))),ISERROR(VALUE(MID(D208,5,1))),ISNUMBER(VALUE(MID(D208,6,4))),ISERROR(VALUE(RIGHT(D208,1)))),"Format OK","Check PAN")))</f>
        <v/>
      </c>
      <c r="F208" s="11" t="n"/>
      <c r="G208" s="9">
        <f>IF(B208="","",IF(F208&lt;&gt;"",F208,IF(E208&lt;&gt;"Format OK","Others",IF(OR(MID(D208,4,1)="P",MID(D208,4,1)="H"),"Individual/HUF",IF(MID(D208,4,1)="C","Company","Others")))))</f>
        <v/>
      </c>
      <c r="H208" s="11" t="n"/>
      <c r="I208" s="9">
        <f>IF(H208="","",IFERROR(INDEX(IF(G208="Individual/HUF",Rates!$C$5:$C$26,IF(G208="Company",Rates!$D$5:$D$26,Rates!$E$5:$E$26)),MATCH(H208,Rates!$A$5:$A$26,0)),"?"))</f>
        <v/>
      </c>
      <c r="J208" s="12" t="n"/>
      <c r="K208" s="13">
        <f>IF(H208="","",IFERROR(INDEX(IF(G208="Individual/HUF",Rates!$I$5:$I$26,IF(G208="Company",Rates!$J$5:$J$26,Rates!$K$5:$K$26)),MATCH(H208,Rates!$A$5:$A$26,0)),""))</f>
        <v/>
      </c>
      <c r="L208" s="14" t="n"/>
      <c r="M208" s="13">
        <f>IF(H208="","",IF(L208&lt;&gt;"",IF(E208="Format OK",L208,MAX(L208,INDEX(Rates!$L$5:$L$26,MATCH(H208,Rates!$A$5:$A$26,0)))),IF(K208="","rate?",IF(E208="Format OK",K208,MAX(K208,INDEX(Rates!$L$5:$L$26,MATCH(H208,Rates!$A$5:$A$26,0)))))))</f>
        <v/>
      </c>
      <c r="N208" s="15">
        <f>IF(OR(H208="",NOT(ISNUMBER(M208))),0,IF(AND(LEFT(P208,5)="Below",L208=""),0,ROUND(J208*M208,0)))</f>
        <v/>
      </c>
      <c r="O208" s="15">
        <f>IF(H208="","",SUMIFS($J$5:$J$504,$C$5:$C$504,C208,$H$5:$H$504,H208,$B$5:$B$504,"&lt;="&amp;B208,$B$5:$B$504,"&gt;="&amp;Settings!$B$5))</f>
        <v/>
      </c>
      <c r="P208" s="9">
        <f>IF(H208="","",IFERROR(IF(AND(INDEX(Rates!$F$5:$F$26,MATCH(H208,Rates!$A$5:$A$26,0))=0,INDEX(Rates!$G$5:$G$26,MATCH(H208,Rates!$A$5:$A$26,0))=0),"Deduct (no threshold)",IF(OR(AND(INDEX(Rates!$F$5:$F$26,MATCH(H208,Rates!$A$5:$A$26,0))&gt;0,J208&gt;INDEX(Rates!$F$5:$F$26,MATCH(H208,Rates!$A$5:$A$26,0))),AND(INDEX(Rates!$G$5:$G$26,MATCH(H208,Rates!$A$5:$A$26,0))&gt;0,O208&gt;INDEX(Rates!$G$5:$G$26,MATCH(H208,Rates!$A$5:$A$26,0)))),"Deduct","Below threshold: check")),"?"))</f>
        <v/>
      </c>
      <c r="Q208" s="10" t="n"/>
      <c r="R208" s="16">
        <f>IF(OR(B208="",Q208=""),0,IF(Q208&gt;B208,((YEAR(Q208)-YEAR(B208))*12+MONTH(Q208)-MONTH(B208)+1),0))</f>
        <v/>
      </c>
      <c r="S208" s="15">
        <f>ROUND(N208*Settings!$B$8*R208,0)</f>
        <v/>
      </c>
      <c r="T208" s="17">
        <f>IF(B208="","",IF(MONTH(IF(Q208="",B208,Q208))=3,DATE(YEAR(IF(Q208="",B208,Q208)),4,30),DATE(YEAR(IF(Q208="",B208,Q208)),MONTH(IF(Q208="",B208,Q208))+1,7)))</f>
        <v/>
      </c>
      <c r="U208" s="10" t="n"/>
      <c r="V208" s="11" t="n"/>
      <c r="W208" s="16">
        <f>IF(OR(B208="",N208=0),0,IF(U208="",IF(Settings!$B$4&gt;T208,((YEAR(Settings!$B$4)-YEAR(IF(Q208="",B208,Q208)))*12+MONTH(Settings!$B$4)-MONTH(IF(Q208="",B208,Q208))+1),0),IF(U208&gt;T208,((YEAR(U208)-YEAR(IF(Q208="",B208,Q208)))*12+MONTH(U208)-MONTH(IF(Q208="",B208,Q208))+1),0)))</f>
        <v/>
      </c>
      <c r="X208" s="15">
        <f>ROUND(N208*Settings!$B$9*W208,0)</f>
        <v/>
      </c>
      <c r="Y208" s="15">
        <f>S208+X208</f>
        <v/>
      </c>
      <c r="Z208" s="18">
        <f>IF(B208="","",DATE(YEAR(IF(Q208="",B208,Q208)),MONTH(IF(Q208="",B208,Q208)),1))</f>
        <v/>
      </c>
      <c r="AA208" s="9">
        <f>IF(B208="","","Q"&amp;(INT(MOD(MONTH(IF(Q208="",B208,Q208))-4,12)/3)+1))</f>
        <v/>
      </c>
      <c r="AB208" s="9">
        <f>IF(H208="","",IFERROR(INDEX(Rates!$M$5:$M$26,MATCH(H208,Rates!$A$5:$A$26,0)),""))</f>
        <v/>
      </c>
    </row>
    <row r="209">
      <c r="A209" s="9">
        <f>IF(B209="","",ROW()-4)</f>
        <v/>
      </c>
      <c r="B209" s="10" t="n"/>
      <c r="C209" s="11" t="n"/>
      <c r="D209" s="11" t="n"/>
      <c r="E209" s="9">
        <f>IF(B209="","",IF(D209="","No PAN",IF(AND(LEN(D209)=10,ISERROR(VALUE(LEFT(D209,1))),ISERROR(VALUE(MID(D209,5,1))),ISNUMBER(VALUE(MID(D209,6,4))),ISERROR(VALUE(RIGHT(D209,1)))),"Format OK","Check PAN")))</f>
        <v/>
      </c>
      <c r="F209" s="11" t="n"/>
      <c r="G209" s="9">
        <f>IF(B209="","",IF(F209&lt;&gt;"",F209,IF(E209&lt;&gt;"Format OK","Others",IF(OR(MID(D209,4,1)="P",MID(D209,4,1)="H"),"Individual/HUF",IF(MID(D209,4,1)="C","Company","Others")))))</f>
        <v/>
      </c>
      <c r="H209" s="11" t="n"/>
      <c r="I209" s="9">
        <f>IF(H209="","",IFERROR(INDEX(IF(G209="Individual/HUF",Rates!$C$5:$C$26,IF(G209="Company",Rates!$D$5:$D$26,Rates!$E$5:$E$26)),MATCH(H209,Rates!$A$5:$A$26,0)),"?"))</f>
        <v/>
      </c>
      <c r="J209" s="12" t="n"/>
      <c r="K209" s="13">
        <f>IF(H209="","",IFERROR(INDEX(IF(G209="Individual/HUF",Rates!$I$5:$I$26,IF(G209="Company",Rates!$J$5:$J$26,Rates!$K$5:$K$26)),MATCH(H209,Rates!$A$5:$A$26,0)),""))</f>
        <v/>
      </c>
      <c r="L209" s="14" t="n"/>
      <c r="M209" s="13">
        <f>IF(H209="","",IF(L209&lt;&gt;"",IF(E209="Format OK",L209,MAX(L209,INDEX(Rates!$L$5:$L$26,MATCH(H209,Rates!$A$5:$A$26,0)))),IF(K209="","rate?",IF(E209="Format OK",K209,MAX(K209,INDEX(Rates!$L$5:$L$26,MATCH(H209,Rates!$A$5:$A$26,0)))))))</f>
        <v/>
      </c>
      <c r="N209" s="15">
        <f>IF(OR(H209="",NOT(ISNUMBER(M209))),0,IF(AND(LEFT(P209,5)="Below",L209=""),0,ROUND(J209*M209,0)))</f>
        <v/>
      </c>
      <c r="O209" s="15">
        <f>IF(H209="","",SUMIFS($J$5:$J$504,$C$5:$C$504,C209,$H$5:$H$504,H209,$B$5:$B$504,"&lt;="&amp;B209,$B$5:$B$504,"&gt;="&amp;Settings!$B$5))</f>
        <v/>
      </c>
      <c r="P209" s="9">
        <f>IF(H209="","",IFERROR(IF(AND(INDEX(Rates!$F$5:$F$26,MATCH(H209,Rates!$A$5:$A$26,0))=0,INDEX(Rates!$G$5:$G$26,MATCH(H209,Rates!$A$5:$A$26,0))=0),"Deduct (no threshold)",IF(OR(AND(INDEX(Rates!$F$5:$F$26,MATCH(H209,Rates!$A$5:$A$26,0))&gt;0,J209&gt;INDEX(Rates!$F$5:$F$26,MATCH(H209,Rates!$A$5:$A$26,0))),AND(INDEX(Rates!$G$5:$G$26,MATCH(H209,Rates!$A$5:$A$26,0))&gt;0,O209&gt;INDEX(Rates!$G$5:$G$26,MATCH(H209,Rates!$A$5:$A$26,0)))),"Deduct","Below threshold: check")),"?"))</f>
        <v/>
      </c>
      <c r="Q209" s="10" t="n"/>
      <c r="R209" s="16">
        <f>IF(OR(B209="",Q209=""),0,IF(Q209&gt;B209,((YEAR(Q209)-YEAR(B209))*12+MONTH(Q209)-MONTH(B209)+1),0))</f>
        <v/>
      </c>
      <c r="S209" s="15">
        <f>ROUND(N209*Settings!$B$8*R209,0)</f>
        <v/>
      </c>
      <c r="T209" s="17">
        <f>IF(B209="","",IF(MONTH(IF(Q209="",B209,Q209))=3,DATE(YEAR(IF(Q209="",B209,Q209)),4,30),DATE(YEAR(IF(Q209="",B209,Q209)),MONTH(IF(Q209="",B209,Q209))+1,7)))</f>
        <v/>
      </c>
      <c r="U209" s="10" t="n"/>
      <c r="V209" s="11" t="n"/>
      <c r="W209" s="16">
        <f>IF(OR(B209="",N209=0),0,IF(U209="",IF(Settings!$B$4&gt;T209,((YEAR(Settings!$B$4)-YEAR(IF(Q209="",B209,Q209)))*12+MONTH(Settings!$B$4)-MONTH(IF(Q209="",B209,Q209))+1),0),IF(U209&gt;T209,((YEAR(U209)-YEAR(IF(Q209="",B209,Q209)))*12+MONTH(U209)-MONTH(IF(Q209="",B209,Q209))+1),0)))</f>
        <v/>
      </c>
      <c r="X209" s="15">
        <f>ROUND(N209*Settings!$B$9*W209,0)</f>
        <v/>
      </c>
      <c r="Y209" s="15">
        <f>S209+X209</f>
        <v/>
      </c>
      <c r="Z209" s="18">
        <f>IF(B209="","",DATE(YEAR(IF(Q209="",B209,Q209)),MONTH(IF(Q209="",B209,Q209)),1))</f>
        <v/>
      </c>
      <c r="AA209" s="9">
        <f>IF(B209="","","Q"&amp;(INT(MOD(MONTH(IF(Q209="",B209,Q209))-4,12)/3)+1))</f>
        <v/>
      </c>
      <c r="AB209" s="9">
        <f>IF(H209="","",IFERROR(INDEX(Rates!$M$5:$M$26,MATCH(H209,Rates!$A$5:$A$26,0)),""))</f>
        <v/>
      </c>
    </row>
    <row r="210">
      <c r="A210" s="9">
        <f>IF(B210="","",ROW()-4)</f>
        <v/>
      </c>
      <c r="B210" s="10" t="n"/>
      <c r="C210" s="11" t="n"/>
      <c r="D210" s="11" t="n"/>
      <c r="E210" s="9">
        <f>IF(B210="","",IF(D210="","No PAN",IF(AND(LEN(D210)=10,ISERROR(VALUE(LEFT(D210,1))),ISERROR(VALUE(MID(D210,5,1))),ISNUMBER(VALUE(MID(D210,6,4))),ISERROR(VALUE(RIGHT(D210,1)))),"Format OK","Check PAN")))</f>
        <v/>
      </c>
      <c r="F210" s="11" t="n"/>
      <c r="G210" s="9">
        <f>IF(B210="","",IF(F210&lt;&gt;"",F210,IF(E210&lt;&gt;"Format OK","Others",IF(OR(MID(D210,4,1)="P",MID(D210,4,1)="H"),"Individual/HUF",IF(MID(D210,4,1)="C","Company","Others")))))</f>
        <v/>
      </c>
      <c r="H210" s="11" t="n"/>
      <c r="I210" s="9">
        <f>IF(H210="","",IFERROR(INDEX(IF(G210="Individual/HUF",Rates!$C$5:$C$26,IF(G210="Company",Rates!$D$5:$D$26,Rates!$E$5:$E$26)),MATCH(H210,Rates!$A$5:$A$26,0)),"?"))</f>
        <v/>
      </c>
      <c r="J210" s="12" t="n"/>
      <c r="K210" s="13">
        <f>IF(H210="","",IFERROR(INDEX(IF(G210="Individual/HUF",Rates!$I$5:$I$26,IF(G210="Company",Rates!$J$5:$J$26,Rates!$K$5:$K$26)),MATCH(H210,Rates!$A$5:$A$26,0)),""))</f>
        <v/>
      </c>
      <c r="L210" s="14" t="n"/>
      <c r="M210" s="13">
        <f>IF(H210="","",IF(L210&lt;&gt;"",IF(E210="Format OK",L210,MAX(L210,INDEX(Rates!$L$5:$L$26,MATCH(H210,Rates!$A$5:$A$26,0)))),IF(K210="","rate?",IF(E210="Format OK",K210,MAX(K210,INDEX(Rates!$L$5:$L$26,MATCH(H210,Rates!$A$5:$A$26,0)))))))</f>
        <v/>
      </c>
      <c r="N210" s="15">
        <f>IF(OR(H210="",NOT(ISNUMBER(M210))),0,IF(AND(LEFT(P210,5)="Below",L210=""),0,ROUND(J210*M210,0)))</f>
        <v/>
      </c>
      <c r="O210" s="15">
        <f>IF(H210="","",SUMIFS($J$5:$J$504,$C$5:$C$504,C210,$H$5:$H$504,H210,$B$5:$B$504,"&lt;="&amp;B210,$B$5:$B$504,"&gt;="&amp;Settings!$B$5))</f>
        <v/>
      </c>
      <c r="P210" s="9">
        <f>IF(H210="","",IFERROR(IF(AND(INDEX(Rates!$F$5:$F$26,MATCH(H210,Rates!$A$5:$A$26,0))=0,INDEX(Rates!$G$5:$G$26,MATCH(H210,Rates!$A$5:$A$26,0))=0),"Deduct (no threshold)",IF(OR(AND(INDEX(Rates!$F$5:$F$26,MATCH(H210,Rates!$A$5:$A$26,0))&gt;0,J210&gt;INDEX(Rates!$F$5:$F$26,MATCH(H210,Rates!$A$5:$A$26,0))),AND(INDEX(Rates!$G$5:$G$26,MATCH(H210,Rates!$A$5:$A$26,0))&gt;0,O210&gt;INDEX(Rates!$G$5:$G$26,MATCH(H210,Rates!$A$5:$A$26,0)))),"Deduct","Below threshold: check")),"?"))</f>
        <v/>
      </c>
      <c r="Q210" s="10" t="n"/>
      <c r="R210" s="16">
        <f>IF(OR(B210="",Q210=""),0,IF(Q210&gt;B210,((YEAR(Q210)-YEAR(B210))*12+MONTH(Q210)-MONTH(B210)+1),0))</f>
        <v/>
      </c>
      <c r="S210" s="15">
        <f>ROUND(N210*Settings!$B$8*R210,0)</f>
        <v/>
      </c>
      <c r="T210" s="17">
        <f>IF(B210="","",IF(MONTH(IF(Q210="",B210,Q210))=3,DATE(YEAR(IF(Q210="",B210,Q210)),4,30),DATE(YEAR(IF(Q210="",B210,Q210)),MONTH(IF(Q210="",B210,Q210))+1,7)))</f>
        <v/>
      </c>
      <c r="U210" s="10" t="n"/>
      <c r="V210" s="11" t="n"/>
      <c r="W210" s="16">
        <f>IF(OR(B210="",N210=0),0,IF(U210="",IF(Settings!$B$4&gt;T210,((YEAR(Settings!$B$4)-YEAR(IF(Q210="",B210,Q210)))*12+MONTH(Settings!$B$4)-MONTH(IF(Q210="",B210,Q210))+1),0),IF(U210&gt;T210,((YEAR(U210)-YEAR(IF(Q210="",B210,Q210)))*12+MONTH(U210)-MONTH(IF(Q210="",B210,Q210))+1),0)))</f>
        <v/>
      </c>
      <c r="X210" s="15">
        <f>ROUND(N210*Settings!$B$9*W210,0)</f>
        <v/>
      </c>
      <c r="Y210" s="15">
        <f>S210+X210</f>
        <v/>
      </c>
      <c r="Z210" s="18">
        <f>IF(B210="","",DATE(YEAR(IF(Q210="",B210,Q210)),MONTH(IF(Q210="",B210,Q210)),1))</f>
        <v/>
      </c>
      <c r="AA210" s="9">
        <f>IF(B210="","","Q"&amp;(INT(MOD(MONTH(IF(Q210="",B210,Q210))-4,12)/3)+1))</f>
        <v/>
      </c>
      <c r="AB210" s="9">
        <f>IF(H210="","",IFERROR(INDEX(Rates!$M$5:$M$26,MATCH(H210,Rates!$A$5:$A$26,0)),""))</f>
        <v/>
      </c>
    </row>
    <row r="211">
      <c r="A211" s="9">
        <f>IF(B211="","",ROW()-4)</f>
        <v/>
      </c>
      <c r="B211" s="10" t="n"/>
      <c r="C211" s="11" t="n"/>
      <c r="D211" s="11" t="n"/>
      <c r="E211" s="9">
        <f>IF(B211="","",IF(D211="","No PAN",IF(AND(LEN(D211)=10,ISERROR(VALUE(LEFT(D211,1))),ISERROR(VALUE(MID(D211,5,1))),ISNUMBER(VALUE(MID(D211,6,4))),ISERROR(VALUE(RIGHT(D211,1)))),"Format OK","Check PAN")))</f>
        <v/>
      </c>
      <c r="F211" s="11" t="n"/>
      <c r="G211" s="9">
        <f>IF(B211="","",IF(F211&lt;&gt;"",F211,IF(E211&lt;&gt;"Format OK","Others",IF(OR(MID(D211,4,1)="P",MID(D211,4,1)="H"),"Individual/HUF",IF(MID(D211,4,1)="C","Company","Others")))))</f>
        <v/>
      </c>
      <c r="H211" s="11" t="n"/>
      <c r="I211" s="9">
        <f>IF(H211="","",IFERROR(INDEX(IF(G211="Individual/HUF",Rates!$C$5:$C$26,IF(G211="Company",Rates!$D$5:$D$26,Rates!$E$5:$E$26)),MATCH(H211,Rates!$A$5:$A$26,0)),"?"))</f>
        <v/>
      </c>
      <c r="J211" s="12" t="n"/>
      <c r="K211" s="13">
        <f>IF(H211="","",IFERROR(INDEX(IF(G211="Individual/HUF",Rates!$I$5:$I$26,IF(G211="Company",Rates!$J$5:$J$26,Rates!$K$5:$K$26)),MATCH(H211,Rates!$A$5:$A$26,0)),""))</f>
        <v/>
      </c>
      <c r="L211" s="14" t="n"/>
      <c r="M211" s="13">
        <f>IF(H211="","",IF(L211&lt;&gt;"",IF(E211="Format OK",L211,MAX(L211,INDEX(Rates!$L$5:$L$26,MATCH(H211,Rates!$A$5:$A$26,0)))),IF(K211="","rate?",IF(E211="Format OK",K211,MAX(K211,INDEX(Rates!$L$5:$L$26,MATCH(H211,Rates!$A$5:$A$26,0)))))))</f>
        <v/>
      </c>
      <c r="N211" s="15">
        <f>IF(OR(H211="",NOT(ISNUMBER(M211))),0,IF(AND(LEFT(P211,5)="Below",L211=""),0,ROUND(J211*M211,0)))</f>
        <v/>
      </c>
      <c r="O211" s="15">
        <f>IF(H211="","",SUMIFS($J$5:$J$504,$C$5:$C$504,C211,$H$5:$H$504,H211,$B$5:$B$504,"&lt;="&amp;B211,$B$5:$B$504,"&gt;="&amp;Settings!$B$5))</f>
        <v/>
      </c>
      <c r="P211" s="9">
        <f>IF(H211="","",IFERROR(IF(AND(INDEX(Rates!$F$5:$F$26,MATCH(H211,Rates!$A$5:$A$26,0))=0,INDEX(Rates!$G$5:$G$26,MATCH(H211,Rates!$A$5:$A$26,0))=0),"Deduct (no threshold)",IF(OR(AND(INDEX(Rates!$F$5:$F$26,MATCH(H211,Rates!$A$5:$A$26,0))&gt;0,J211&gt;INDEX(Rates!$F$5:$F$26,MATCH(H211,Rates!$A$5:$A$26,0))),AND(INDEX(Rates!$G$5:$G$26,MATCH(H211,Rates!$A$5:$A$26,0))&gt;0,O211&gt;INDEX(Rates!$G$5:$G$26,MATCH(H211,Rates!$A$5:$A$26,0)))),"Deduct","Below threshold: check")),"?"))</f>
        <v/>
      </c>
      <c r="Q211" s="10" t="n"/>
      <c r="R211" s="16">
        <f>IF(OR(B211="",Q211=""),0,IF(Q211&gt;B211,((YEAR(Q211)-YEAR(B211))*12+MONTH(Q211)-MONTH(B211)+1),0))</f>
        <v/>
      </c>
      <c r="S211" s="15">
        <f>ROUND(N211*Settings!$B$8*R211,0)</f>
        <v/>
      </c>
      <c r="T211" s="17">
        <f>IF(B211="","",IF(MONTH(IF(Q211="",B211,Q211))=3,DATE(YEAR(IF(Q211="",B211,Q211)),4,30),DATE(YEAR(IF(Q211="",B211,Q211)),MONTH(IF(Q211="",B211,Q211))+1,7)))</f>
        <v/>
      </c>
      <c r="U211" s="10" t="n"/>
      <c r="V211" s="11" t="n"/>
      <c r="W211" s="16">
        <f>IF(OR(B211="",N211=0),0,IF(U211="",IF(Settings!$B$4&gt;T211,((YEAR(Settings!$B$4)-YEAR(IF(Q211="",B211,Q211)))*12+MONTH(Settings!$B$4)-MONTH(IF(Q211="",B211,Q211))+1),0),IF(U211&gt;T211,((YEAR(U211)-YEAR(IF(Q211="",B211,Q211)))*12+MONTH(U211)-MONTH(IF(Q211="",B211,Q211))+1),0)))</f>
        <v/>
      </c>
      <c r="X211" s="15">
        <f>ROUND(N211*Settings!$B$9*W211,0)</f>
        <v/>
      </c>
      <c r="Y211" s="15">
        <f>S211+X211</f>
        <v/>
      </c>
      <c r="Z211" s="18">
        <f>IF(B211="","",DATE(YEAR(IF(Q211="",B211,Q211)),MONTH(IF(Q211="",B211,Q211)),1))</f>
        <v/>
      </c>
      <c r="AA211" s="9">
        <f>IF(B211="","","Q"&amp;(INT(MOD(MONTH(IF(Q211="",B211,Q211))-4,12)/3)+1))</f>
        <v/>
      </c>
      <c r="AB211" s="9">
        <f>IF(H211="","",IFERROR(INDEX(Rates!$M$5:$M$26,MATCH(H211,Rates!$A$5:$A$26,0)),""))</f>
        <v/>
      </c>
    </row>
    <row r="212">
      <c r="A212" s="9">
        <f>IF(B212="","",ROW()-4)</f>
        <v/>
      </c>
      <c r="B212" s="10" t="n"/>
      <c r="C212" s="11" t="n"/>
      <c r="D212" s="11" t="n"/>
      <c r="E212" s="9">
        <f>IF(B212="","",IF(D212="","No PAN",IF(AND(LEN(D212)=10,ISERROR(VALUE(LEFT(D212,1))),ISERROR(VALUE(MID(D212,5,1))),ISNUMBER(VALUE(MID(D212,6,4))),ISERROR(VALUE(RIGHT(D212,1)))),"Format OK","Check PAN")))</f>
        <v/>
      </c>
      <c r="F212" s="11" t="n"/>
      <c r="G212" s="9">
        <f>IF(B212="","",IF(F212&lt;&gt;"",F212,IF(E212&lt;&gt;"Format OK","Others",IF(OR(MID(D212,4,1)="P",MID(D212,4,1)="H"),"Individual/HUF",IF(MID(D212,4,1)="C","Company","Others")))))</f>
        <v/>
      </c>
      <c r="H212" s="11" t="n"/>
      <c r="I212" s="9">
        <f>IF(H212="","",IFERROR(INDEX(IF(G212="Individual/HUF",Rates!$C$5:$C$26,IF(G212="Company",Rates!$D$5:$D$26,Rates!$E$5:$E$26)),MATCH(H212,Rates!$A$5:$A$26,0)),"?"))</f>
        <v/>
      </c>
      <c r="J212" s="12" t="n"/>
      <c r="K212" s="13">
        <f>IF(H212="","",IFERROR(INDEX(IF(G212="Individual/HUF",Rates!$I$5:$I$26,IF(G212="Company",Rates!$J$5:$J$26,Rates!$K$5:$K$26)),MATCH(H212,Rates!$A$5:$A$26,0)),""))</f>
        <v/>
      </c>
      <c r="L212" s="14" t="n"/>
      <c r="M212" s="13">
        <f>IF(H212="","",IF(L212&lt;&gt;"",IF(E212="Format OK",L212,MAX(L212,INDEX(Rates!$L$5:$L$26,MATCH(H212,Rates!$A$5:$A$26,0)))),IF(K212="","rate?",IF(E212="Format OK",K212,MAX(K212,INDEX(Rates!$L$5:$L$26,MATCH(H212,Rates!$A$5:$A$26,0)))))))</f>
        <v/>
      </c>
      <c r="N212" s="15">
        <f>IF(OR(H212="",NOT(ISNUMBER(M212))),0,IF(AND(LEFT(P212,5)="Below",L212=""),0,ROUND(J212*M212,0)))</f>
        <v/>
      </c>
      <c r="O212" s="15">
        <f>IF(H212="","",SUMIFS($J$5:$J$504,$C$5:$C$504,C212,$H$5:$H$504,H212,$B$5:$B$504,"&lt;="&amp;B212,$B$5:$B$504,"&gt;="&amp;Settings!$B$5))</f>
        <v/>
      </c>
      <c r="P212" s="9">
        <f>IF(H212="","",IFERROR(IF(AND(INDEX(Rates!$F$5:$F$26,MATCH(H212,Rates!$A$5:$A$26,0))=0,INDEX(Rates!$G$5:$G$26,MATCH(H212,Rates!$A$5:$A$26,0))=0),"Deduct (no threshold)",IF(OR(AND(INDEX(Rates!$F$5:$F$26,MATCH(H212,Rates!$A$5:$A$26,0))&gt;0,J212&gt;INDEX(Rates!$F$5:$F$26,MATCH(H212,Rates!$A$5:$A$26,0))),AND(INDEX(Rates!$G$5:$G$26,MATCH(H212,Rates!$A$5:$A$26,0))&gt;0,O212&gt;INDEX(Rates!$G$5:$G$26,MATCH(H212,Rates!$A$5:$A$26,0)))),"Deduct","Below threshold: check")),"?"))</f>
        <v/>
      </c>
      <c r="Q212" s="10" t="n"/>
      <c r="R212" s="16">
        <f>IF(OR(B212="",Q212=""),0,IF(Q212&gt;B212,((YEAR(Q212)-YEAR(B212))*12+MONTH(Q212)-MONTH(B212)+1),0))</f>
        <v/>
      </c>
      <c r="S212" s="15">
        <f>ROUND(N212*Settings!$B$8*R212,0)</f>
        <v/>
      </c>
      <c r="T212" s="17">
        <f>IF(B212="","",IF(MONTH(IF(Q212="",B212,Q212))=3,DATE(YEAR(IF(Q212="",B212,Q212)),4,30),DATE(YEAR(IF(Q212="",B212,Q212)),MONTH(IF(Q212="",B212,Q212))+1,7)))</f>
        <v/>
      </c>
      <c r="U212" s="10" t="n"/>
      <c r="V212" s="11" t="n"/>
      <c r="W212" s="16">
        <f>IF(OR(B212="",N212=0),0,IF(U212="",IF(Settings!$B$4&gt;T212,((YEAR(Settings!$B$4)-YEAR(IF(Q212="",B212,Q212)))*12+MONTH(Settings!$B$4)-MONTH(IF(Q212="",B212,Q212))+1),0),IF(U212&gt;T212,((YEAR(U212)-YEAR(IF(Q212="",B212,Q212)))*12+MONTH(U212)-MONTH(IF(Q212="",B212,Q212))+1),0)))</f>
        <v/>
      </c>
      <c r="X212" s="15">
        <f>ROUND(N212*Settings!$B$9*W212,0)</f>
        <v/>
      </c>
      <c r="Y212" s="15">
        <f>S212+X212</f>
        <v/>
      </c>
      <c r="Z212" s="18">
        <f>IF(B212="","",DATE(YEAR(IF(Q212="",B212,Q212)),MONTH(IF(Q212="",B212,Q212)),1))</f>
        <v/>
      </c>
      <c r="AA212" s="9">
        <f>IF(B212="","","Q"&amp;(INT(MOD(MONTH(IF(Q212="",B212,Q212))-4,12)/3)+1))</f>
        <v/>
      </c>
      <c r="AB212" s="9">
        <f>IF(H212="","",IFERROR(INDEX(Rates!$M$5:$M$26,MATCH(H212,Rates!$A$5:$A$26,0)),""))</f>
        <v/>
      </c>
    </row>
    <row r="213">
      <c r="A213" s="9">
        <f>IF(B213="","",ROW()-4)</f>
        <v/>
      </c>
      <c r="B213" s="10" t="n"/>
      <c r="C213" s="11" t="n"/>
      <c r="D213" s="11" t="n"/>
      <c r="E213" s="9">
        <f>IF(B213="","",IF(D213="","No PAN",IF(AND(LEN(D213)=10,ISERROR(VALUE(LEFT(D213,1))),ISERROR(VALUE(MID(D213,5,1))),ISNUMBER(VALUE(MID(D213,6,4))),ISERROR(VALUE(RIGHT(D213,1)))),"Format OK","Check PAN")))</f>
        <v/>
      </c>
      <c r="F213" s="11" t="n"/>
      <c r="G213" s="9">
        <f>IF(B213="","",IF(F213&lt;&gt;"",F213,IF(E213&lt;&gt;"Format OK","Others",IF(OR(MID(D213,4,1)="P",MID(D213,4,1)="H"),"Individual/HUF",IF(MID(D213,4,1)="C","Company","Others")))))</f>
        <v/>
      </c>
      <c r="H213" s="11" t="n"/>
      <c r="I213" s="9">
        <f>IF(H213="","",IFERROR(INDEX(IF(G213="Individual/HUF",Rates!$C$5:$C$26,IF(G213="Company",Rates!$D$5:$D$26,Rates!$E$5:$E$26)),MATCH(H213,Rates!$A$5:$A$26,0)),"?"))</f>
        <v/>
      </c>
      <c r="J213" s="12" t="n"/>
      <c r="K213" s="13">
        <f>IF(H213="","",IFERROR(INDEX(IF(G213="Individual/HUF",Rates!$I$5:$I$26,IF(G213="Company",Rates!$J$5:$J$26,Rates!$K$5:$K$26)),MATCH(H213,Rates!$A$5:$A$26,0)),""))</f>
        <v/>
      </c>
      <c r="L213" s="14" t="n"/>
      <c r="M213" s="13">
        <f>IF(H213="","",IF(L213&lt;&gt;"",IF(E213="Format OK",L213,MAX(L213,INDEX(Rates!$L$5:$L$26,MATCH(H213,Rates!$A$5:$A$26,0)))),IF(K213="","rate?",IF(E213="Format OK",K213,MAX(K213,INDEX(Rates!$L$5:$L$26,MATCH(H213,Rates!$A$5:$A$26,0)))))))</f>
        <v/>
      </c>
      <c r="N213" s="15">
        <f>IF(OR(H213="",NOT(ISNUMBER(M213))),0,IF(AND(LEFT(P213,5)="Below",L213=""),0,ROUND(J213*M213,0)))</f>
        <v/>
      </c>
      <c r="O213" s="15">
        <f>IF(H213="","",SUMIFS($J$5:$J$504,$C$5:$C$504,C213,$H$5:$H$504,H213,$B$5:$B$504,"&lt;="&amp;B213,$B$5:$B$504,"&gt;="&amp;Settings!$B$5))</f>
        <v/>
      </c>
      <c r="P213" s="9">
        <f>IF(H213="","",IFERROR(IF(AND(INDEX(Rates!$F$5:$F$26,MATCH(H213,Rates!$A$5:$A$26,0))=0,INDEX(Rates!$G$5:$G$26,MATCH(H213,Rates!$A$5:$A$26,0))=0),"Deduct (no threshold)",IF(OR(AND(INDEX(Rates!$F$5:$F$26,MATCH(H213,Rates!$A$5:$A$26,0))&gt;0,J213&gt;INDEX(Rates!$F$5:$F$26,MATCH(H213,Rates!$A$5:$A$26,0))),AND(INDEX(Rates!$G$5:$G$26,MATCH(H213,Rates!$A$5:$A$26,0))&gt;0,O213&gt;INDEX(Rates!$G$5:$G$26,MATCH(H213,Rates!$A$5:$A$26,0)))),"Deduct","Below threshold: check")),"?"))</f>
        <v/>
      </c>
      <c r="Q213" s="10" t="n"/>
      <c r="R213" s="16">
        <f>IF(OR(B213="",Q213=""),0,IF(Q213&gt;B213,((YEAR(Q213)-YEAR(B213))*12+MONTH(Q213)-MONTH(B213)+1),0))</f>
        <v/>
      </c>
      <c r="S213" s="15">
        <f>ROUND(N213*Settings!$B$8*R213,0)</f>
        <v/>
      </c>
      <c r="T213" s="17">
        <f>IF(B213="","",IF(MONTH(IF(Q213="",B213,Q213))=3,DATE(YEAR(IF(Q213="",B213,Q213)),4,30),DATE(YEAR(IF(Q213="",B213,Q213)),MONTH(IF(Q213="",B213,Q213))+1,7)))</f>
        <v/>
      </c>
      <c r="U213" s="10" t="n"/>
      <c r="V213" s="11" t="n"/>
      <c r="W213" s="16">
        <f>IF(OR(B213="",N213=0),0,IF(U213="",IF(Settings!$B$4&gt;T213,((YEAR(Settings!$B$4)-YEAR(IF(Q213="",B213,Q213)))*12+MONTH(Settings!$B$4)-MONTH(IF(Q213="",B213,Q213))+1),0),IF(U213&gt;T213,((YEAR(U213)-YEAR(IF(Q213="",B213,Q213)))*12+MONTH(U213)-MONTH(IF(Q213="",B213,Q213))+1),0)))</f>
        <v/>
      </c>
      <c r="X213" s="15">
        <f>ROUND(N213*Settings!$B$9*W213,0)</f>
        <v/>
      </c>
      <c r="Y213" s="15">
        <f>S213+X213</f>
        <v/>
      </c>
      <c r="Z213" s="18">
        <f>IF(B213="","",DATE(YEAR(IF(Q213="",B213,Q213)),MONTH(IF(Q213="",B213,Q213)),1))</f>
        <v/>
      </c>
      <c r="AA213" s="9">
        <f>IF(B213="","","Q"&amp;(INT(MOD(MONTH(IF(Q213="",B213,Q213))-4,12)/3)+1))</f>
        <v/>
      </c>
      <c r="AB213" s="9">
        <f>IF(H213="","",IFERROR(INDEX(Rates!$M$5:$M$26,MATCH(H213,Rates!$A$5:$A$26,0)),""))</f>
        <v/>
      </c>
    </row>
    <row r="214">
      <c r="A214" s="9">
        <f>IF(B214="","",ROW()-4)</f>
        <v/>
      </c>
      <c r="B214" s="10" t="n"/>
      <c r="C214" s="11" t="n"/>
      <c r="D214" s="11" t="n"/>
      <c r="E214" s="9">
        <f>IF(B214="","",IF(D214="","No PAN",IF(AND(LEN(D214)=10,ISERROR(VALUE(LEFT(D214,1))),ISERROR(VALUE(MID(D214,5,1))),ISNUMBER(VALUE(MID(D214,6,4))),ISERROR(VALUE(RIGHT(D214,1)))),"Format OK","Check PAN")))</f>
        <v/>
      </c>
      <c r="F214" s="11" t="n"/>
      <c r="G214" s="9">
        <f>IF(B214="","",IF(F214&lt;&gt;"",F214,IF(E214&lt;&gt;"Format OK","Others",IF(OR(MID(D214,4,1)="P",MID(D214,4,1)="H"),"Individual/HUF",IF(MID(D214,4,1)="C","Company","Others")))))</f>
        <v/>
      </c>
      <c r="H214" s="11" t="n"/>
      <c r="I214" s="9">
        <f>IF(H214="","",IFERROR(INDEX(IF(G214="Individual/HUF",Rates!$C$5:$C$26,IF(G214="Company",Rates!$D$5:$D$26,Rates!$E$5:$E$26)),MATCH(H214,Rates!$A$5:$A$26,0)),"?"))</f>
        <v/>
      </c>
      <c r="J214" s="12" t="n"/>
      <c r="K214" s="13">
        <f>IF(H214="","",IFERROR(INDEX(IF(G214="Individual/HUF",Rates!$I$5:$I$26,IF(G214="Company",Rates!$J$5:$J$26,Rates!$K$5:$K$26)),MATCH(H214,Rates!$A$5:$A$26,0)),""))</f>
        <v/>
      </c>
      <c r="L214" s="14" t="n"/>
      <c r="M214" s="13">
        <f>IF(H214="","",IF(L214&lt;&gt;"",IF(E214="Format OK",L214,MAX(L214,INDEX(Rates!$L$5:$L$26,MATCH(H214,Rates!$A$5:$A$26,0)))),IF(K214="","rate?",IF(E214="Format OK",K214,MAX(K214,INDEX(Rates!$L$5:$L$26,MATCH(H214,Rates!$A$5:$A$26,0)))))))</f>
        <v/>
      </c>
      <c r="N214" s="15">
        <f>IF(OR(H214="",NOT(ISNUMBER(M214))),0,IF(AND(LEFT(P214,5)="Below",L214=""),0,ROUND(J214*M214,0)))</f>
        <v/>
      </c>
      <c r="O214" s="15">
        <f>IF(H214="","",SUMIFS($J$5:$J$504,$C$5:$C$504,C214,$H$5:$H$504,H214,$B$5:$B$504,"&lt;="&amp;B214,$B$5:$B$504,"&gt;="&amp;Settings!$B$5))</f>
        <v/>
      </c>
      <c r="P214" s="9">
        <f>IF(H214="","",IFERROR(IF(AND(INDEX(Rates!$F$5:$F$26,MATCH(H214,Rates!$A$5:$A$26,0))=0,INDEX(Rates!$G$5:$G$26,MATCH(H214,Rates!$A$5:$A$26,0))=0),"Deduct (no threshold)",IF(OR(AND(INDEX(Rates!$F$5:$F$26,MATCH(H214,Rates!$A$5:$A$26,0))&gt;0,J214&gt;INDEX(Rates!$F$5:$F$26,MATCH(H214,Rates!$A$5:$A$26,0))),AND(INDEX(Rates!$G$5:$G$26,MATCH(H214,Rates!$A$5:$A$26,0))&gt;0,O214&gt;INDEX(Rates!$G$5:$G$26,MATCH(H214,Rates!$A$5:$A$26,0)))),"Deduct","Below threshold: check")),"?"))</f>
        <v/>
      </c>
      <c r="Q214" s="10" t="n"/>
      <c r="R214" s="16">
        <f>IF(OR(B214="",Q214=""),0,IF(Q214&gt;B214,((YEAR(Q214)-YEAR(B214))*12+MONTH(Q214)-MONTH(B214)+1),0))</f>
        <v/>
      </c>
      <c r="S214" s="15">
        <f>ROUND(N214*Settings!$B$8*R214,0)</f>
        <v/>
      </c>
      <c r="T214" s="17">
        <f>IF(B214="","",IF(MONTH(IF(Q214="",B214,Q214))=3,DATE(YEAR(IF(Q214="",B214,Q214)),4,30),DATE(YEAR(IF(Q214="",B214,Q214)),MONTH(IF(Q214="",B214,Q214))+1,7)))</f>
        <v/>
      </c>
      <c r="U214" s="10" t="n"/>
      <c r="V214" s="11" t="n"/>
      <c r="W214" s="16">
        <f>IF(OR(B214="",N214=0),0,IF(U214="",IF(Settings!$B$4&gt;T214,((YEAR(Settings!$B$4)-YEAR(IF(Q214="",B214,Q214)))*12+MONTH(Settings!$B$4)-MONTH(IF(Q214="",B214,Q214))+1),0),IF(U214&gt;T214,((YEAR(U214)-YEAR(IF(Q214="",B214,Q214)))*12+MONTH(U214)-MONTH(IF(Q214="",B214,Q214))+1),0)))</f>
        <v/>
      </c>
      <c r="X214" s="15">
        <f>ROUND(N214*Settings!$B$9*W214,0)</f>
        <v/>
      </c>
      <c r="Y214" s="15">
        <f>S214+X214</f>
        <v/>
      </c>
      <c r="Z214" s="18">
        <f>IF(B214="","",DATE(YEAR(IF(Q214="",B214,Q214)),MONTH(IF(Q214="",B214,Q214)),1))</f>
        <v/>
      </c>
      <c r="AA214" s="9">
        <f>IF(B214="","","Q"&amp;(INT(MOD(MONTH(IF(Q214="",B214,Q214))-4,12)/3)+1))</f>
        <v/>
      </c>
      <c r="AB214" s="9">
        <f>IF(H214="","",IFERROR(INDEX(Rates!$M$5:$M$26,MATCH(H214,Rates!$A$5:$A$26,0)),""))</f>
        <v/>
      </c>
    </row>
    <row r="215">
      <c r="A215" s="9">
        <f>IF(B215="","",ROW()-4)</f>
        <v/>
      </c>
      <c r="B215" s="10" t="n"/>
      <c r="C215" s="11" t="n"/>
      <c r="D215" s="11" t="n"/>
      <c r="E215" s="9">
        <f>IF(B215="","",IF(D215="","No PAN",IF(AND(LEN(D215)=10,ISERROR(VALUE(LEFT(D215,1))),ISERROR(VALUE(MID(D215,5,1))),ISNUMBER(VALUE(MID(D215,6,4))),ISERROR(VALUE(RIGHT(D215,1)))),"Format OK","Check PAN")))</f>
        <v/>
      </c>
      <c r="F215" s="11" t="n"/>
      <c r="G215" s="9">
        <f>IF(B215="","",IF(F215&lt;&gt;"",F215,IF(E215&lt;&gt;"Format OK","Others",IF(OR(MID(D215,4,1)="P",MID(D215,4,1)="H"),"Individual/HUF",IF(MID(D215,4,1)="C","Company","Others")))))</f>
        <v/>
      </c>
      <c r="H215" s="11" t="n"/>
      <c r="I215" s="9">
        <f>IF(H215="","",IFERROR(INDEX(IF(G215="Individual/HUF",Rates!$C$5:$C$26,IF(G215="Company",Rates!$D$5:$D$26,Rates!$E$5:$E$26)),MATCH(H215,Rates!$A$5:$A$26,0)),"?"))</f>
        <v/>
      </c>
      <c r="J215" s="12" t="n"/>
      <c r="K215" s="13">
        <f>IF(H215="","",IFERROR(INDEX(IF(G215="Individual/HUF",Rates!$I$5:$I$26,IF(G215="Company",Rates!$J$5:$J$26,Rates!$K$5:$K$26)),MATCH(H215,Rates!$A$5:$A$26,0)),""))</f>
        <v/>
      </c>
      <c r="L215" s="14" t="n"/>
      <c r="M215" s="13">
        <f>IF(H215="","",IF(L215&lt;&gt;"",IF(E215="Format OK",L215,MAX(L215,INDEX(Rates!$L$5:$L$26,MATCH(H215,Rates!$A$5:$A$26,0)))),IF(K215="","rate?",IF(E215="Format OK",K215,MAX(K215,INDEX(Rates!$L$5:$L$26,MATCH(H215,Rates!$A$5:$A$26,0)))))))</f>
        <v/>
      </c>
      <c r="N215" s="15">
        <f>IF(OR(H215="",NOT(ISNUMBER(M215))),0,IF(AND(LEFT(P215,5)="Below",L215=""),0,ROUND(J215*M215,0)))</f>
        <v/>
      </c>
      <c r="O215" s="15">
        <f>IF(H215="","",SUMIFS($J$5:$J$504,$C$5:$C$504,C215,$H$5:$H$504,H215,$B$5:$B$504,"&lt;="&amp;B215,$B$5:$B$504,"&gt;="&amp;Settings!$B$5))</f>
        <v/>
      </c>
      <c r="P215" s="9">
        <f>IF(H215="","",IFERROR(IF(AND(INDEX(Rates!$F$5:$F$26,MATCH(H215,Rates!$A$5:$A$26,0))=0,INDEX(Rates!$G$5:$G$26,MATCH(H215,Rates!$A$5:$A$26,0))=0),"Deduct (no threshold)",IF(OR(AND(INDEX(Rates!$F$5:$F$26,MATCH(H215,Rates!$A$5:$A$26,0))&gt;0,J215&gt;INDEX(Rates!$F$5:$F$26,MATCH(H215,Rates!$A$5:$A$26,0))),AND(INDEX(Rates!$G$5:$G$26,MATCH(H215,Rates!$A$5:$A$26,0))&gt;0,O215&gt;INDEX(Rates!$G$5:$G$26,MATCH(H215,Rates!$A$5:$A$26,0)))),"Deduct","Below threshold: check")),"?"))</f>
        <v/>
      </c>
      <c r="Q215" s="10" t="n"/>
      <c r="R215" s="16">
        <f>IF(OR(B215="",Q215=""),0,IF(Q215&gt;B215,((YEAR(Q215)-YEAR(B215))*12+MONTH(Q215)-MONTH(B215)+1),0))</f>
        <v/>
      </c>
      <c r="S215" s="15">
        <f>ROUND(N215*Settings!$B$8*R215,0)</f>
        <v/>
      </c>
      <c r="T215" s="17">
        <f>IF(B215="","",IF(MONTH(IF(Q215="",B215,Q215))=3,DATE(YEAR(IF(Q215="",B215,Q215)),4,30),DATE(YEAR(IF(Q215="",B215,Q215)),MONTH(IF(Q215="",B215,Q215))+1,7)))</f>
        <v/>
      </c>
      <c r="U215" s="10" t="n"/>
      <c r="V215" s="11" t="n"/>
      <c r="W215" s="16">
        <f>IF(OR(B215="",N215=0),0,IF(U215="",IF(Settings!$B$4&gt;T215,((YEAR(Settings!$B$4)-YEAR(IF(Q215="",B215,Q215)))*12+MONTH(Settings!$B$4)-MONTH(IF(Q215="",B215,Q215))+1),0),IF(U215&gt;T215,((YEAR(U215)-YEAR(IF(Q215="",B215,Q215)))*12+MONTH(U215)-MONTH(IF(Q215="",B215,Q215))+1),0)))</f>
        <v/>
      </c>
      <c r="X215" s="15">
        <f>ROUND(N215*Settings!$B$9*W215,0)</f>
        <v/>
      </c>
      <c r="Y215" s="15">
        <f>S215+X215</f>
        <v/>
      </c>
      <c r="Z215" s="18">
        <f>IF(B215="","",DATE(YEAR(IF(Q215="",B215,Q215)),MONTH(IF(Q215="",B215,Q215)),1))</f>
        <v/>
      </c>
      <c r="AA215" s="9">
        <f>IF(B215="","","Q"&amp;(INT(MOD(MONTH(IF(Q215="",B215,Q215))-4,12)/3)+1))</f>
        <v/>
      </c>
      <c r="AB215" s="9">
        <f>IF(H215="","",IFERROR(INDEX(Rates!$M$5:$M$26,MATCH(H215,Rates!$A$5:$A$26,0)),""))</f>
        <v/>
      </c>
    </row>
    <row r="216">
      <c r="A216" s="9">
        <f>IF(B216="","",ROW()-4)</f>
        <v/>
      </c>
      <c r="B216" s="10" t="n"/>
      <c r="C216" s="11" t="n"/>
      <c r="D216" s="11" t="n"/>
      <c r="E216" s="9">
        <f>IF(B216="","",IF(D216="","No PAN",IF(AND(LEN(D216)=10,ISERROR(VALUE(LEFT(D216,1))),ISERROR(VALUE(MID(D216,5,1))),ISNUMBER(VALUE(MID(D216,6,4))),ISERROR(VALUE(RIGHT(D216,1)))),"Format OK","Check PAN")))</f>
        <v/>
      </c>
      <c r="F216" s="11" t="n"/>
      <c r="G216" s="9">
        <f>IF(B216="","",IF(F216&lt;&gt;"",F216,IF(E216&lt;&gt;"Format OK","Others",IF(OR(MID(D216,4,1)="P",MID(D216,4,1)="H"),"Individual/HUF",IF(MID(D216,4,1)="C","Company","Others")))))</f>
        <v/>
      </c>
      <c r="H216" s="11" t="n"/>
      <c r="I216" s="9">
        <f>IF(H216="","",IFERROR(INDEX(IF(G216="Individual/HUF",Rates!$C$5:$C$26,IF(G216="Company",Rates!$D$5:$D$26,Rates!$E$5:$E$26)),MATCH(H216,Rates!$A$5:$A$26,0)),"?"))</f>
        <v/>
      </c>
      <c r="J216" s="12" t="n"/>
      <c r="K216" s="13">
        <f>IF(H216="","",IFERROR(INDEX(IF(G216="Individual/HUF",Rates!$I$5:$I$26,IF(G216="Company",Rates!$J$5:$J$26,Rates!$K$5:$K$26)),MATCH(H216,Rates!$A$5:$A$26,0)),""))</f>
        <v/>
      </c>
      <c r="L216" s="14" t="n"/>
      <c r="M216" s="13">
        <f>IF(H216="","",IF(L216&lt;&gt;"",IF(E216="Format OK",L216,MAX(L216,INDEX(Rates!$L$5:$L$26,MATCH(H216,Rates!$A$5:$A$26,0)))),IF(K216="","rate?",IF(E216="Format OK",K216,MAX(K216,INDEX(Rates!$L$5:$L$26,MATCH(H216,Rates!$A$5:$A$26,0)))))))</f>
        <v/>
      </c>
      <c r="N216" s="15">
        <f>IF(OR(H216="",NOT(ISNUMBER(M216))),0,IF(AND(LEFT(P216,5)="Below",L216=""),0,ROUND(J216*M216,0)))</f>
        <v/>
      </c>
      <c r="O216" s="15">
        <f>IF(H216="","",SUMIFS($J$5:$J$504,$C$5:$C$504,C216,$H$5:$H$504,H216,$B$5:$B$504,"&lt;="&amp;B216,$B$5:$B$504,"&gt;="&amp;Settings!$B$5))</f>
        <v/>
      </c>
      <c r="P216" s="9">
        <f>IF(H216="","",IFERROR(IF(AND(INDEX(Rates!$F$5:$F$26,MATCH(H216,Rates!$A$5:$A$26,0))=0,INDEX(Rates!$G$5:$G$26,MATCH(H216,Rates!$A$5:$A$26,0))=0),"Deduct (no threshold)",IF(OR(AND(INDEX(Rates!$F$5:$F$26,MATCH(H216,Rates!$A$5:$A$26,0))&gt;0,J216&gt;INDEX(Rates!$F$5:$F$26,MATCH(H216,Rates!$A$5:$A$26,0))),AND(INDEX(Rates!$G$5:$G$26,MATCH(H216,Rates!$A$5:$A$26,0))&gt;0,O216&gt;INDEX(Rates!$G$5:$G$26,MATCH(H216,Rates!$A$5:$A$26,0)))),"Deduct","Below threshold: check")),"?"))</f>
        <v/>
      </c>
      <c r="Q216" s="10" t="n"/>
      <c r="R216" s="16">
        <f>IF(OR(B216="",Q216=""),0,IF(Q216&gt;B216,((YEAR(Q216)-YEAR(B216))*12+MONTH(Q216)-MONTH(B216)+1),0))</f>
        <v/>
      </c>
      <c r="S216" s="15">
        <f>ROUND(N216*Settings!$B$8*R216,0)</f>
        <v/>
      </c>
      <c r="T216" s="17">
        <f>IF(B216="","",IF(MONTH(IF(Q216="",B216,Q216))=3,DATE(YEAR(IF(Q216="",B216,Q216)),4,30),DATE(YEAR(IF(Q216="",B216,Q216)),MONTH(IF(Q216="",B216,Q216))+1,7)))</f>
        <v/>
      </c>
      <c r="U216" s="10" t="n"/>
      <c r="V216" s="11" t="n"/>
      <c r="W216" s="16">
        <f>IF(OR(B216="",N216=0),0,IF(U216="",IF(Settings!$B$4&gt;T216,((YEAR(Settings!$B$4)-YEAR(IF(Q216="",B216,Q216)))*12+MONTH(Settings!$B$4)-MONTH(IF(Q216="",B216,Q216))+1),0),IF(U216&gt;T216,((YEAR(U216)-YEAR(IF(Q216="",B216,Q216)))*12+MONTH(U216)-MONTH(IF(Q216="",B216,Q216))+1),0)))</f>
        <v/>
      </c>
      <c r="X216" s="15">
        <f>ROUND(N216*Settings!$B$9*W216,0)</f>
        <v/>
      </c>
      <c r="Y216" s="15">
        <f>S216+X216</f>
        <v/>
      </c>
      <c r="Z216" s="18">
        <f>IF(B216="","",DATE(YEAR(IF(Q216="",B216,Q216)),MONTH(IF(Q216="",B216,Q216)),1))</f>
        <v/>
      </c>
      <c r="AA216" s="9">
        <f>IF(B216="","","Q"&amp;(INT(MOD(MONTH(IF(Q216="",B216,Q216))-4,12)/3)+1))</f>
        <v/>
      </c>
      <c r="AB216" s="9">
        <f>IF(H216="","",IFERROR(INDEX(Rates!$M$5:$M$26,MATCH(H216,Rates!$A$5:$A$26,0)),""))</f>
        <v/>
      </c>
    </row>
    <row r="217">
      <c r="A217" s="9">
        <f>IF(B217="","",ROW()-4)</f>
        <v/>
      </c>
      <c r="B217" s="10" t="n"/>
      <c r="C217" s="11" t="n"/>
      <c r="D217" s="11" t="n"/>
      <c r="E217" s="9">
        <f>IF(B217="","",IF(D217="","No PAN",IF(AND(LEN(D217)=10,ISERROR(VALUE(LEFT(D217,1))),ISERROR(VALUE(MID(D217,5,1))),ISNUMBER(VALUE(MID(D217,6,4))),ISERROR(VALUE(RIGHT(D217,1)))),"Format OK","Check PAN")))</f>
        <v/>
      </c>
      <c r="F217" s="11" t="n"/>
      <c r="G217" s="9">
        <f>IF(B217="","",IF(F217&lt;&gt;"",F217,IF(E217&lt;&gt;"Format OK","Others",IF(OR(MID(D217,4,1)="P",MID(D217,4,1)="H"),"Individual/HUF",IF(MID(D217,4,1)="C","Company","Others")))))</f>
        <v/>
      </c>
      <c r="H217" s="11" t="n"/>
      <c r="I217" s="9">
        <f>IF(H217="","",IFERROR(INDEX(IF(G217="Individual/HUF",Rates!$C$5:$C$26,IF(G217="Company",Rates!$D$5:$D$26,Rates!$E$5:$E$26)),MATCH(H217,Rates!$A$5:$A$26,0)),"?"))</f>
        <v/>
      </c>
      <c r="J217" s="12" t="n"/>
      <c r="K217" s="13">
        <f>IF(H217="","",IFERROR(INDEX(IF(G217="Individual/HUF",Rates!$I$5:$I$26,IF(G217="Company",Rates!$J$5:$J$26,Rates!$K$5:$K$26)),MATCH(H217,Rates!$A$5:$A$26,0)),""))</f>
        <v/>
      </c>
      <c r="L217" s="14" t="n"/>
      <c r="M217" s="13">
        <f>IF(H217="","",IF(L217&lt;&gt;"",IF(E217="Format OK",L217,MAX(L217,INDEX(Rates!$L$5:$L$26,MATCH(H217,Rates!$A$5:$A$26,0)))),IF(K217="","rate?",IF(E217="Format OK",K217,MAX(K217,INDEX(Rates!$L$5:$L$26,MATCH(H217,Rates!$A$5:$A$26,0)))))))</f>
        <v/>
      </c>
      <c r="N217" s="15">
        <f>IF(OR(H217="",NOT(ISNUMBER(M217))),0,IF(AND(LEFT(P217,5)="Below",L217=""),0,ROUND(J217*M217,0)))</f>
        <v/>
      </c>
      <c r="O217" s="15">
        <f>IF(H217="","",SUMIFS($J$5:$J$504,$C$5:$C$504,C217,$H$5:$H$504,H217,$B$5:$B$504,"&lt;="&amp;B217,$B$5:$B$504,"&gt;="&amp;Settings!$B$5))</f>
        <v/>
      </c>
      <c r="P217" s="9">
        <f>IF(H217="","",IFERROR(IF(AND(INDEX(Rates!$F$5:$F$26,MATCH(H217,Rates!$A$5:$A$26,0))=0,INDEX(Rates!$G$5:$G$26,MATCH(H217,Rates!$A$5:$A$26,0))=0),"Deduct (no threshold)",IF(OR(AND(INDEX(Rates!$F$5:$F$26,MATCH(H217,Rates!$A$5:$A$26,0))&gt;0,J217&gt;INDEX(Rates!$F$5:$F$26,MATCH(H217,Rates!$A$5:$A$26,0))),AND(INDEX(Rates!$G$5:$G$26,MATCH(H217,Rates!$A$5:$A$26,0))&gt;0,O217&gt;INDEX(Rates!$G$5:$G$26,MATCH(H217,Rates!$A$5:$A$26,0)))),"Deduct","Below threshold: check")),"?"))</f>
        <v/>
      </c>
      <c r="Q217" s="10" t="n"/>
      <c r="R217" s="16">
        <f>IF(OR(B217="",Q217=""),0,IF(Q217&gt;B217,((YEAR(Q217)-YEAR(B217))*12+MONTH(Q217)-MONTH(B217)+1),0))</f>
        <v/>
      </c>
      <c r="S217" s="15">
        <f>ROUND(N217*Settings!$B$8*R217,0)</f>
        <v/>
      </c>
      <c r="T217" s="17">
        <f>IF(B217="","",IF(MONTH(IF(Q217="",B217,Q217))=3,DATE(YEAR(IF(Q217="",B217,Q217)),4,30),DATE(YEAR(IF(Q217="",B217,Q217)),MONTH(IF(Q217="",B217,Q217))+1,7)))</f>
        <v/>
      </c>
      <c r="U217" s="10" t="n"/>
      <c r="V217" s="11" t="n"/>
      <c r="W217" s="16">
        <f>IF(OR(B217="",N217=0),0,IF(U217="",IF(Settings!$B$4&gt;T217,((YEAR(Settings!$B$4)-YEAR(IF(Q217="",B217,Q217)))*12+MONTH(Settings!$B$4)-MONTH(IF(Q217="",B217,Q217))+1),0),IF(U217&gt;T217,((YEAR(U217)-YEAR(IF(Q217="",B217,Q217)))*12+MONTH(U217)-MONTH(IF(Q217="",B217,Q217))+1),0)))</f>
        <v/>
      </c>
      <c r="X217" s="15">
        <f>ROUND(N217*Settings!$B$9*W217,0)</f>
        <v/>
      </c>
      <c r="Y217" s="15">
        <f>S217+X217</f>
        <v/>
      </c>
      <c r="Z217" s="18">
        <f>IF(B217="","",DATE(YEAR(IF(Q217="",B217,Q217)),MONTH(IF(Q217="",B217,Q217)),1))</f>
        <v/>
      </c>
      <c r="AA217" s="9">
        <f>IF(B217="","","Q"&amp;(INT(MOD(MONTH(IF(Q217="",B217,Q217))-4,12)/3)+1))</f>
        <v/>
      </c>
      <c r="AB217" s="9">
        <f>IF(H217="","",IFERROR(INDEX(Rates!$M$5:$M$26,MATCH(H217,Rates!$A$5:$A$26,0)),""))</f>
        <v/>
      </c>
    </row>
    <row r="218">
      <c r="A218" s="9">
        <f>IF(B218="","",ROW()-4)</f>
        <v/>
      </c>
      <c r="B218" s="10" t="n"/>
      <c r="C218" s="11" t="n"/>
      <c r="D218" s="11" t="n"/>
      <c r="E218" s="9">
        <f>IF(B218="","",IF(D218="","No PAN",IF(AND(LEN(D218)=10,ISERROR(VALUE(LEFT(D218,1))),ISERROR(VALUE(MID(D218,5,1))),ISNUMBER(VALUE(MID(D218,6,4))),ISERROR(VALUE(RIGHT(D218,1)))),"Format OK","Check PAN")))</f>
        <v/>
      </c>
      <c r="F218" s="11" t="n"/>
      <c r="G218" s="9">
        <f>IF(B218="","",IF(F218&lt;&gt;"",F218,IF(E218&lt;&gt;"Format OK","Others",IF(OR(MID(D218,4,1)="P",MID(D218,4,1)="H"),"Individual/HUF",IF(MID(D218,4,1)="C","Company","Others")))))</f>
        <v/>
      </c>
      <c r="H218" s="11" t="n"/>
      <c r="I218" s="9">
        <f>IF(H218="","",IFERROR(INDEX(IF(G218="Individual/HUF",Rates!$C$5:$C$26,IF(G218="Company",Rates!$D$5:$D$26,Rates!$E$5:$E$26)),MATCH(H218,Rates!$A$5:$A$26,0)),"?"))</f>
        <v/>
      </c>
      <c r="J218" s="12" t="n"/>
      <c r="K218" s="13">
        <f>IF(H218="","",IFERROR(INDEX(IF(G218="Individual/HUF",Rates!$I$5:$I$26,IF(G218="Company",Rates!$J$5:$J$26,Rates!$K$5:$K$26)),MATCH(H218,Rates!$A$5:$A$26,0)),""))</f>
        <v/>
      </c>
      <c r="L218" s="14" t="n"/>
      <c r="M218" s="13">
        <f>IF(H218="","",IF(L218&lt;&gt;"",IF(E218="Format OK",L218,MAX(L218,INDEX(Rates!$L$5:$L$26,MATCH(H218,Rates!$A$5:$A$26,0)))),IF(K218="","rate?",IF(E218="Format OK",K218,MAX(K218,INDEX(Rates!$L$5:$L$26,MATCH(H218,Rates!$A$5:$A$26,0)))))))</f>
        <v/>
      </c>
      <c r="N218" s="15">
        <f>IF(OR(H218="",NOT(ISNUMBER(M218))),0,IF(AND(LEFT(P218,5)="Below",L218=""),0,ROUND(J218*M218,0)))</f>
        <v/>
      </c>
      <c r="O218" s="15">
        <f>IF(H218="","",SUMIFS($J$5:$J$504,$C$5:$C$504,C218,$H$5:$H$504,H218,$B$5:$B$504,"&lt;="&amp;B218,$B$5:$B$504,"&gt;="&amp;Settings!$B$5))</f>
        <v/>
      </c>
      <c r="P218" s="9">
        <f>IF(H218="","",IFERROR(IF(AND(INDEX(Rates!$F$5:$F$26,MATCH(H218,Rates!$A$5:$A$26,0))=0,INDEX(Rates!$G$5:$G$26,MATCH(H218,Rates!$A$5:$A$26,0))=0),"Deduct (no threshold)",IF(OR(AND(INDEX(Rates!$F$5:$F$26,MATCH(H218,Rates!$A$5:$A$26,0))&gt;0,J218&gt;INDEX(Rates!$F$5:$F$26,MATCH(H218,Rates!$A$5:$A$26,0))),AND(INDEX(Rates!$G$5:$G$26,MATCH(H218,Rates!$A$5:$A$26,0))&gt;0,O218&gt;INDEX(Rates!$G$5:$G$26,MATCH(H218,Rates!$A$5:$A$26,0)))),"Deduct","Below threshold: check")),"?"))</f>
        <v/>
      </c>
      <c r="Q218" s="10" t="n"/>
      <c r="R218" s="16">
        <f>IF(OR(B218="",Q218=""),0,IF(Q218&gt;B218,((YEAR(Q218)-YEAR(B218))*12+MONTH(Q218)-MONTH(B218)+1),0))</f>
        <v/>
      </c>
      <c r="S218" s="15">
        <f>ROUND(N218*Settings!$B$8*R218,0)</f>
        <v/>
      </c>
      <c r="T218" s="17">
        <f>IF(B218="","",IF(MONTH(IF(Q218="",B218,Q218))=3,DATE(YEAR(IF(Q218="",B218,Q218)),4,30),DATE(YEAR(IF(Q218="",B218,Q218)),MONTH(IF(Q218="",B218,Q218))+1,7)))</f>
        <v/>
      </c>
      <c r="U218" s="10" t="n"/>
      <c r="V218" s="11" t="n"/>
      <c r="W218" s="16">
        <f>IF(OR(B218="",N218=0),0,IF(U218="",IF(Settings!$B$4&gt;T218,((YEAR(Settings!$B$4)-YEAR(IF(Q218="",B218,Q218)))*12+MONTH(Settings!$B$4)-MONTH(IF(Q218="",B218,Q218))+1),0),IF(U218&gt;T218,((YEAR(U218)-YEAR(IF(Q218="",B218,Q218)))*12+MONTH(U218)-MONTH(IF(Q218="",B218,Q218))+1),0)))</f>
        <v/>
      </c>
      <c r="X218" s="15">
        <f>ROUND(N218*Settings!$B$9*W218,0)</f>
        <v/>
      </c>
      <c r="Y218" s="15">
        <f>S218+X218</f>
        <v/>
      </c>
      <c r="Z218" s="18">
        <f>IF(B218="","",DATE(YEAR(IF(Q218="",B218,Q218)),MONTH(IF(Q218="",B218,Q218)),1))</f>
        <v/>
      </c>
      <c r="AA218" s="9">
        <f>IF(B218="","","Q"&amp;(INT(MOD(MONTH(IF(Q218="",B218,Q218))-4,12)/3)+1))</f>
        <v/>
      </c>
      <c r="AB218" s="9">
        <f>IF(H218="","",IFERROR(INDEX(Rates!$M$5:$M$26,MATCH(H218,Rates!$A$5:$A$26,0)),""))</f>
        <v/>
      </c>
    </row>
    <row r="219">
      <c r="A219" s="9">
        <f>IF(B219="","",ROW()-4)</f>
        <v/>
      </c>
      <c r="B219" s="10" t="n"/>
      <c r="C219" s="11" t="n"/>
      <c r="D219" s="11" t="n"/>
      <c r="E219" s="9">
        <f>IF(B219="","",IF(D219="","No PAN",IF(AND(LEN(D219)=10,ISERROR(VALUE(LEFT(D219,1))),ISERROR(VALUE(MID(D219,5,1))),ISNUMBER(VALUE(MID(D219,6,4))),ISERROR(VALUE(RIGHT(D219,1)))),"Format OK","Check PAN")))</f>
        <v/>
      </c>
      <c r="F219" s="11" t="n"/>
      <c r="G219" s="9">
        <f>IF(B219="","",IF(F219&lt;&gt;"",F219,IF(E219&lt;&gt;"Format OK","Others",IF(OR(MID(D219,4,1)="P",MID(D219,4,1)="H"),"Individual/HUF",IF(MID(D219,4,1)="C","Company","Others")))))</f>
        <v/>
      </c>
      <c r="H219" s="11" t="n"/>
      <c r="I219" s="9">
        <f>IF(H219="","",IFERROR(INDEX(IF(G219="Individual/HUF",Rates!$C$5:$C$26,IF(G219="Company",Rates!$D$5:$D$26,Rates!$E$5:$E$26)),MATCH(H219,Rates!$A$5:$A$26,0)),"?"))</f>
        <v/>
      </c>
      <c r="J219" s="12" t="n"/>
      <c r="K219" s="13">
        <f>IF(H219="","",IFERROR(INDEX(IF(G219="Individual/HUF",Rates!$I$5:$I$26,IF(G219="Company",Rates!$J$5:$J$26,Rates!$K$5:$K$26)),MATCH(H219,Rates!$A$5:$A$26,0)),""))</f>
        <v/>
      </c>
      <c r="L219" s="14" t="n"/>
      <c r="M219" s="13">
        <f>IF(H219="","",IF(L219&lt;&gt;"",IF(E219="Format OK",L219,MAX(L219,INDEX(Rates!$L$5:$L$26,MATCH(H219,Rates!$A$5:$A$26,0)))),IF(K219="","rate?",IF(E219="Format OK",K219,MAX(K219,INDEX(Rates!$L$5:$L$26,MATCH(H219,Rates!$A$5:$A$26,0)))))))</f>
        <v/>
      </c>
      <c r="N219" s="15">
        <f>IF(OR(H219="",NOT(ISNUMBER(M219))),0,IF(AND(LEFT(P219,5)="Below",L219=""),0,ROUND(J219*M219,0)))</f>
        <v/>
      </c>
      <c r="O219" s="15">
        <f>IF(H219="","",SUMIFS($J$5:$J$504,$C$5:$C$504,C219,$H$5:$H$504,H219,$B$5:$B$504,"&lt;="&amp;B219,$B$5:$B$504,"&gt;="&amp;Settings!$B$5))</f>
        <v/>
      </c>
      <c r="P219" s="9">
        <f>IF(H219="","",IFERROR(IF(AND(INDEX(Rates!$F$5:$F$26,MATCH(H219,Rates!$A$5:$A$26,0))=0,INDEX(Rates!$G$5:$G$26,MATCH(H219,Rates!$A$5:$A$26,0))=0),"Deduct (no threshold)",IF(OR(AND(INDEX(Rates!$F$5:$F$26,MATCH(H219,Rates!$A$5:$A$26,0))&gt;0,J219&gt;INDEX(Rates!$F$5:$F$26,MATCH(H219,Rates!$A$5:$A$26,0))),AND(INDEX(Rates!$G$5:$G$26,MATCH(H219,Rates!$A$5:$A$26,0))&gt;0,O219&gt;INDEX(Rates!$G$5:$G$26,MATCH(H219,Rates!$A$5:$A$26,0)))),"Deduct","Below threshold: check")),"?"))</f>
        <v/>
      </c>
      <c r="Q219" s="10" t="n"/>
      <c r="R219" s="16">
        <f>IF(OR(B219="",Q219=""),0,IF(Q219&gt;B219,((YEAR(Q219)-YEAR(B219))*12+MONTH(Q219)-MONTH(B219)+1),0))</f>
        <v/>
      </c>
      <c r="S219" s="15">
        <f>ROUND(N219*Settings!$B$8*R219,0)</f>
        <v/>
      </c>
      <c r="T219" s="17">
        <f>IF(B219="","",IF(MONTH(IF(Q219="",B219,Q219))=3,DATE(YEAR(IF(Q219="",B219,Q219)),4,30),DATE(YEAR(IF(Q219="",B219,Q219)),MONTH(IF(Q219="",B219,Q219))+1,7)))</f>
        <v/>
      </c>
      <c r="U219" s="10" t="n"/>
      <c r="V219" s="11" t="n"/>
      <c r="W219" s="16">
        <f>IF(OR(B219="",N219=0),0,IF(U219="",IF(Settings!$B$4&gt;T219,((YEAR(Settings!$B$4)-YEAR(IF(Q219="",B219,Q219)))*12+MONTH(Settings!$B$4)-MONTH(IF(Q219="",B219,Q219))+1),0),IF(U219&gt;T219,((YEAR(U219)-YEAR(IF(Q219="",B219,Q219)))*12+MONTH(U219)-MONTH(IF(Q219="",B219,Q219))+1),0)))</f>
        <v/>
      </c>
      <c r="X219" s="15">
        <f>ROUND(N219*Settings!$B$9*W219,0)</f>
        <v/>
      </c>
      <c r="Y219" s="15">
        <f>S219+X219</f>
        <v/>
      </c>
      <c r="Z219" s="18">
        <f>IF(B219="","",DATE(YEAR(IF(Q219="",B219,Q219)),MONTH(IF(Q219="",B219,Q219)),1))</f>
        <v/>
      </c>
      <c r="AA219" s="9">
        <f>IF(B219="","","Q"&amp;(INT(MOD(MONTH(IF(Q219="",B219,Q219))-4,12)/3)+1))</f>
        <v/>
      </c>
      <c r="AB219" s="9">
        <f>IF(H219="","",IFERROR(INDEX(Rates!$M$5:$M$26,MATCH(H219,Rates!$A$5:$A$26,0)),""))</f>
        <v/>
      </c>
    </row>
    <row r="220">
      <c r="A220" s="9">
        <f>IF(B220="","",ROW()-4)</f>
        <v/>
      </c>
      <c r="B220" s="10" t="n"/>
      <c r="C220" s="11" t="n"/>
      <c r="D220" s="11" t="n"/>
      <c r="E220" s="9">
        <f>IF(B220="","",IF(D220="","No PAN",IF(AND(LEN(D220)=10,ISERROR(VALUE(LEFT(D220,1))),ISERROR(VALUE(MID(D220,5,1))),ISNUMBER(VALUE(MID(D220,6,4))),ISERROR(VALUE(RIGHT(D220,1)))),"Format OK","Check PAN")))</f>
        <v/>
      </c>
      <c r="F220" s="11" t="n"/>
      <c r="G220" s="9">
        <f>IF(B220="","",IF(F220&lt;&gt;"",F220,IF(E220&lt;&gt;"Format OK","Others",IF(OR(MID(D220,4,1)="P",MID(D220,4,1)="H"),"Individual/HUF",IF(MID(D220,4,1)="C","Company","Others")))))</f>
        <v/>
      </c>
      <c r="H220" s="11" t="n"/>
      <c r="I220" s="9">
        <f>IF(H220="","",IFERROR(INDEX(IF(G220="Individual/HUF",Rates!$C$5:$C$26,IF(G220="Company",Rates!$D$5:$D$26,Rates!$E$5:$E$26)),MATCH(H220,Rates!$A$5:$A$26,0)),"?"))</f>
        <v/>
      </c>
      <c r="J220" s="12" t="n"/>
      <c r="K220" s="13">
        <f>IF(H220="","",IFERROR(INDEX(IF(G220="Individual/HUF",Rates!$I$5:$I$26,IF(G220="Company",Rates!$J$5:$J$26,Rates!$K$5:$K$26)),MATCH(H220,Rates!$A$5:$A$26,0)),""))</f>
        <v/>
      </c>
      <c r="L220" s="14" t="n"/>
      <c r="M220" s="13">
        <f>IF(H220="","",IF(L220&lt;&gt;"",IF(E220="Format OK",L220,MAX(L220,INDEX(Rates!$L$5:$L$26,MATCH(H220,Rates!$A$5:$A$26,0)))),IF(K220="","rate?",IF(E220="Format OK",K220,MAX(K220,INDEX(Rates!$L$5:$L$26,MATCH(H220,Rates!$A$5:$A$26,0)))))))</f>
        <v/>
      </c>
      <c r="N220" s="15">
        <f>IF(OR(H220="",NOT(ISNUMBER(M220))),0,IF(AND(LEFT(P220,5)="Below",L220=""),0,ROUND(J220*M220,0)))</f>
        <v/>
      </c>
      <c r="O220" s="15">
        <f>IF(H220="","",SUMIFS($J$5:$J$504,$C$5:$C$504,C220,$H$5:$H$504,H220,$B$5:$B$504,"&lt;="&amp;B220,$B$5:$B$504,"&gt;="&amp;Settings!$B$5))</f>
        <v/>
      </c>
      <c r="P220" s="9">
        <f>IF(H220="","",IFERROR(IF(AND(INDEX(Rates!$F$5:$F$26,MATCH(H220,Rates!$A$5:$A$26,0))=0,INDEX(Rates!$G$5:$G$26,MATCH(H220,Rates!$A$5:$A$26,0))=0),"Deduct (no threshold)",IF(OR(AND(INDEX(Rates!$F$5:$F$26,MATCH(H220,Rates!$A$5:$A$26,0))&gt;0,J220&gt;INDEX(Rates!$F$5:$F$26,MATCH(H220,Rates!$A$5:$A$26,0))),AND(INDEX(Rates!$G$5:$G$26,MATCH(H220,Rates!$A$5:$A$26,0))&gt;0,O220&gt;INDEX(Rates!$G$5:$G$26,MATCH(H220,Rates!$A$5:$A$26,0)))),"Deduct","Below threshold: check")),"?"))</f>
        <v/>
      </c>
      <c r="Q220" s="10" t="n"/>
      <c r="R220" s="16">
        <f>IF(OR(B220="",Q220=""),0,IF(Q220&gt;B220,((YEAR(Q220)-YEAR(B220))*12+MONTH(Q220)-MONTH(B220)+1),0))</f>
        <v/>
      </c>
      <c r="S220" s="15">
        <f>ROUND(N220*Settings!$B$8*R220,0)</f>
        <v/>
      </c>
      <c r="T220" s="17">
        <f>IF(B220="","",IF(MONTH(IF(Q220="",B220,Q220))=3,DATE(YEAR(IF(Q220="",B220,Q220)),4,30),DATE(YEAR(IF(Q220="",B220,Q220)),MONTH(IF(Q220="",B220,Q220))+1,7)))</f>
        <v/>
      </c>
      <c r="U220" s="10" t="n"/>
      <c r="V220" s="11" t="n"/>
      <c r="W220" s="16">
        <f>IF(OR(B220="",N220=0),0,IF(U220="",IF(Settings!$B$4&gt;T220,((YEAR(Settings!$B$4)-YEAR(IF(Q220="",B220,Q220)))*12+MONTH(Settings!$B$4)-MONTH(IF(Q220="",B220,Q220))+1),0),IF(U220&gt;T220,((YEAR(U220)-YEAR(IF(Q220="",B220,Q220)))*12+MONTH(U220)-MONTH(IF(Q220="",B220,Q220))+1),0)))</f>
        <v/>
      </c>
      <c r="X220" s="15">
        <f>ROUND(N220*Settings!$B$9*W220,0)</f>
        <v/>
      </c>
      <c r="Y220" s="15">
        <f>S220+X220</f>
        <v/>
      </c>
      <c r="Z220" s="18">
        <f>IF(B220="","",DATE(YEAR(IF(Q220="",B220,Q220)),MONTH(IF(Q220="",B220,Q220)),1))</f>
        <v/>
      </c>
      <c r="AA220" s="9">
        <f>IF(B220="","","Q"&amp;(INT(MOD(MONTH(IF(Q220="",B220,Q220))-4,12)/3)+1))</f>
        <v/>
      </c>
      <c r="AB220" s="9">
        <f>IF(H220="","",IFERROR(INDEX(Rates!$M$5:$M$26,MATCH(H220,Rates!$A$5:$A$26,0)),""))</f>
        <v/>
      </c>
    </row>
    <row r="221">
      <c r="A221" s="9">
        <f>IF(B221="","",ROW()-4)</f>
        <v/>
      </c>
      <c r="B221" s="10" t="n"/>
      <c r="C221" s="11" t="n"/>
      <c r="D221" s="11" t="n"/>
      <c r="E221" s="9">
        <f>IF(B221="","",IF(D221="","No PAN",IF(AND(LEN(D221)=10,ISERROR(VALUE(LEFT(D221,1))),ISERROR(VALUE(MID(D221,5,1))),ISNUMBER(VALUE(MID(D221,6,4))),ISERROR(VALUE(RIGHT(D221,1)))),"Format OK","Check PAN")))</f>
        <v/>
      </c>
      <c r="F221" s="11" t="n"/>
      <c r="G221" s="9">
        <f>IF(B221="","",IF(F221&lt;&gt;"",F221,IF(E221&lt;&gt;"Format OK","Others",IF(OR(MID(D221,4,1)="P",MID(D221,4,1)="H"),"Individual/HUF",IF(MID(D221,4,1)="C","Company","Others")))))</f>
        <v/>
      </c>
      <c r="H221" s="11" t="n"/>
      <c r="I221" s="9">
        <f>IF(H221="","",IFERROR(INDEX(IF(G221="Individual/HUF",Rates!$C$5:$C$26,IF(G221="Company",Rates!$D$5:$D$26,Rates!$E$5:$E$26)),MATCH(H221,Rates!$A$5:$A$26,0)),"?"))</f>
        <v/>
      </c>
      <c r="J221" s="12" t="n"/>
      <c r="K221" s="13">
        <f>IF(H221="","",IFERROR(INDEX(IF(G221="Individual/HUF",Rates!$I$5:$I$26,IF(G221="Company",Rates!$J$5:$J$26,Rates!$K$5:$K$26)),MATCH(H221,Rates!$A$5:$A$26,0)),""))</f>
        <v/>
      </c>
      <c r="L221" s="14" t="n"/>
      <c r="M221" s="13">
        <f>IF(H221="","",IF(L221&lt;&gt;"",IF(E221="Format OK",L221,MAX(L221,INDEX(Rates!$L$5:$L$26,MATCH(H221,Rates!$A$5:$A$26,0)))),IF(K221="","rate?",IF(E221="Format OK",K221,MAX(K221,INDEX(Rates!$L$5:$L$26,MATCH(H221,Rates!$A$5:$A$26,0)))))))</f>
        <v/>
      </c>
      <c r="N221" s="15">
        <f>IF(OR(H221="",NOT(ISNUMBER(M221))),0,IF(AND(LEFT(P221,5)="Below",L221=""),0,ROUND(J221*M221,0)))</f>
        <v/>
      </c>
      <c r="O221" s="15">
        <f>IF(H221="","",SUMIFS($J$5:$J$504,$C$5:$C$504,C221,$H$5:$H$504,H221,$B$5:$B$504,"&lt;="&amp;B221,$B$5:$B$504,"&gt;="&amp;Settings!$B$5))</f>
        <v/>
      </c>
      <c r="P221" s="9">
        <f>IF(H221="","",IFERROR(IF(AND(INDEX(Rates!$F$5:$F$26,MATCH(H221,Rates!$A$5:$A$26,0))=0,INDEX(Rates!$G$5:$G$26,MATCH(H221,Rates!$A$5:$A$26,0))=0),"Deduct (no threshold)",IF(OR(AND(INDEX(Rates!$F$5:$F$26,MATCH(H221,Rates!$A$5:$A$26,0))&gt;0,J221&gt;INDEX(Rates!$F$5:$F$26,MATCH(H221,Rates!$A$5:$A$26,0))),AND(INDEX(Rates!$G$5:$G$26,MATCH(H221,Rates!$A$5:$A$26,0))&gt;0,O221&gt;INDEX(Rates!$G$5:$G$26,MATCH(H221,Rates!$A$5:$A$26,0)))),"Deduct","Below threshold: check")),"?"))</f>
        <v/>
      </c>
      <c r="Q221" s="10" t="n"/>
      <c r="R221" s="16">
        <f>IF(OR(B221="",Q221=""),0,IF(Q221&gt;B221,((YEAR(Q221)-YEAR(B221))*12+MONTH(Q221)-MONTH(B221)+1),0))</f>
        <v/>
      </c>
      <c r="S221" s="15">
        <f>ROUND(N221*Settings!$B$8*R221,0)</f>
        <v/>
      </c>
      <c r="T221" s="17">
        <f>IF(B221="","",IF(MONTH(IF(Q221="",B221,Q221))=3,DATE(YEAR(IF(Q221="",B221,Q221)),4,30),DATE(YEAR(IF(Q221="",B221,Q221)),MONTH(IF(Q221="",B221,Q221))+1,7)))</f>
        <v/>
      </c>
      <c r="U221" s="10" t="n"/>
      <c r="V221" s="11" t="n"/>
      <c r="W221" s="16">
        <f>IF(OR(B221="",N221=0),0,IF(U221="",IF(Settings!$B$4&gt;T221,((YEAR(Settings!$B$4)-YEAR(IF(Q221="",B221,Q221)))*12+MONTH(Settings!$B$4)-MONTH(IF(Q221="",B221,Q221))+1),0),IF(U221&gt;T221,((YEAR(U221)-YEAR(IF(Q221="",B221,Q221)))*12+MONTH(U221)-MONTH(IF(Q221="",B221,Q221))+1),0)))</f>
        <v/>
      </c>
      <c r="X221" s="15">
        <f>ROUND(N221*Settings!$B$9*W221,0)</f>
        <v/>
      </c>
      <c r="Y221" s="15">
        <f>S221+X221</f>
        <v/>
      </c>
      <c r="Z221" s="18">
        <f>IF(B221="","",DATE(YEAR(IF(Q221="",B221,Q221)),MONTH(IF(Q221="",B221,Q221)),1))</f>
        <v/>
      </c>
      <c r="AA221" s="9">
        <f>IF(B221="","","Q"&amp;(INT(MOD(MONTH(IF(Q221="",B221,Q221))-4,12)/3)+1))</f>
        <v/>
      </c>
      <c r="AB221" s="9">
        <f>IF(H221="","",IFERROR(INDEX(Rates!$M$5:$M$26,MATCH(H221,Rates!$A$5:$A$26,0)),""))</f>
        <v/>
      </c>
    </row>
    <row r="222">
      <c r="A222" s="9">
        <f>IF(B222="","",ROW()-4)</f>
        <v/>
      </c>
      <c r="B222" s="10" t="n"/>
      <c r="C222" s="11" t="n"/>
      <c r="D222" s="11" t="n"/>
      <c r="E222" s="9">
        <f>IF(B222="","",IF(D222="","No PAN",IF(AND(LEN(D222)=10,ISERROR(VALUE(LEFT(D222,1))),ISERROR(VALUE(MID(D222,5,1))),ISNUMBER(VALUE(MID(D222,6,4))),ISERROR(VALUE(RIGHT(D222,1)))),"Format OK","Check PAN")))</f>
        <v/>
      </c>
      <c r="F222" s="11" t="n"/>
      <c r="G222" s="9">
        <f>IF(B222="","",IF(F222&lt;&gt;"",F222,IF(E222&lt;&gt;"Format OK","Others",IF(OR(MID(D222,4,1)="P",MID(D222,4,1)="H"),"Individual/HUF",IF(MID(D222,4,1)="C","Company","Others")))))</f>
        <v/>
      </c>
      <c r="H222" s="11" t="n"/>
      <c r="I222" s="9">
        <f>IF(H222="","",IFERROR(INDEX(IF(G222="Individual/HUF",Rates!$C$5:$C$26,IF(G222="Company",Rates!$D$5:$D$26,Rates!$E$5:$E$26)),MATCH(H222,Rates!$A$5:$A$26,0)),"?"))</f>
        <v/>
      </c>
      <c r="J222" s="12" t="n"/>
      <c r="K222" s="13">
        <f>IF(H222="","",IFERROR(INDEX(IF(G222="Individual/HUF",Rates!$I$5:$I$26,IF(G222="Company",Rates!$J$5:$J$26,Rates!$K$5:$K$26)),MATCH(H222,Rates!$A$5:$A$26,0)),""))</f>
        <v/>
      </c>
      <c r="L222" s="14" t="n"/>
      <c r="M222" s="13">
        <f>IF(H222="","",IF(L222&lt;&gt;"",IF(E222="Format OK",L222,MAX(L222,INDEX(Rates!$L$5:$L$26,MATCH(H222,Rates!$A$5:$A$26,0)))),IF(K222="","rate?",IF(E222="Format OK",K222,MAX(K222,INDEX(Rates!$L$5:$L$26,MATCH(H222,Rates!$A$5:$A$26,0)))))))</f>
        <v/>
      </c>
      <c r="N222" s="15">
        <f>IF(OR(H222="",NOT(ISNUMBER(M222))),0,IF(AND(LEFT(P222,5)="Below",L222=""),0,ROUND(J222*M222,0)))</f>
        <v/>
      </c>
      <c r="O222" s="15">
        <f>IF(H222="","",SUMIFS($J$5:$J$504,$C$5:$C$504,C222,$H$5:$H$504,H222,$B$5:$B$504,"&lt;="&amp;B222,$B$5:$B$504,"&gt;="&amp;Settings!$B$5))</f>
        <v/>
      </c>
      <c r="P222" s="9">
        <f>IF(H222="","",IFERROR(IF(AND(INDEX(Rates!$F$5:$F$26,MATCH(H222,Rates!$A$5:$A$26,0))=0,INDEX(Rates!$G$5:$G$26,MATCH(H222,Rates!$A$5:$A$26,0))=0),"Deduct (no threshold)",IF(OR(AND(INDEX(Rates!$F$5:$F$26,MATCH(H222,Rates!$A$5:$A$26,0))&gt;0,J222&gt;INDEX(Rates!$F$5:$F$26,MATCH(H222,Rates!$A$5:$A$26,0))),AND(INDEX(Rates!$G$5:$G$26,MATCH(H222,Rates!$A$5:$A$26,0))&gt;0,O222&gt;INDEX(Rates!$G$5:$G$26,MATCH(H222,Rates!$A$5:$A$26,0)))),"Deduct","Below threshold: check")),"?"))</f>
        <v/>
      </c>
      <c r="Q222" s="10" t="n"/>
      <c r="R222" s="16">
        <f>IF(OR(B222="",Q222=""),0,IF(Q222&gt;B222,((YEAR(Q222)-YEAR(B222))*12+MONTH(Q222)-MONTH(B222)+1),0))</f>
        <v/>
      </c>
      <c r="S222" s="15">
        <f>ROUND(N222*Settings!$B$8*R222,0)</f>
        <v/>
      </c>
      <c r="T222" s="17">
        <f>IF(B222="","",IF(MONTH(IF(Q222="",B222,Q222))=3,DATE(YEAR(IF(Q222="",B222,Q222)),4,30),DATE(YEAR(IF(Q222="",B222,Q222)),MONTH(IF(Q222="",B222,Q222))+1,7)))</f>
        <v/>
      </c>
      <c r="U222" s="10" t="n"/>
      <c r="V222" s="11" t="n"/>
      <c r="W222" s="16">
        <f>IF(OR(B222="",N222=0),0,IF(U222="",IF(Settings!$B$4&gt;T222,((YEAR(Settings!$B$4)-YEAR(IF(Q222="",B222,Q222)))*12+MONTH(Settings!$B$4)-MONTH(IF(Q222="",B222,Q222))+1),0),IF(U222&gt;T222,((YEAR(U222)-YEAR(IF(Q222="",B222,Q222)))*12+MONTH(U222)-MONTH(IF(Q222="",B222,Q222))+1),0)))</f>
        <v/>
      </c>
      <c r="X222" s="15">
        <f>ROUND(N222*Settings!$B$9*W222,0)</f>
        <v/>
      </c>
      <c r="Y222" s="15">
        <f>S222+X222</f>
        <v/>
      </c>
      <c r="Z222" s="18">
        <f>IF(B222="","",DATE(YEAR(IF(Q222="",B222,Q222)),MONTH(IF(Q222="",B222,Q222)),1))</f>
        <v/>
      </c>
      <c r="AA222" s="9">
        <f>IF(B222="","","Q"&amp;(INT(MOD(MONTH(IF(Q222="",B222,Q222))-4,12)/3)+1))</f>
        <v/>
      </c>
      <c r="AB222" s="9">
        <f>IF(H222="","",IFERROR(INDEX(Rates!$M$5:$M$26,MATCH(H222,Rates!$A$5:$A$26,0)),""))</f>
        <v/>
      </c>
    </row>
    <row r="223">
      <c r="A223" s="9">
        <f>IF(B223="","",ROW()-4)</f>
        <v/>
      </c>
      <c r="B223" s="10" t="n"/>
      <c r="C223" s="11" t="n"/>
      <c r="D223" s="11" t="n"/>
      <c r="E223" s="9">
        <f>IF(B223="","",IF(D223="","No PAN",IF(AND(LEN(D223)=10,ISERROR(VALUE(LEFT(D223,1))),ISERROR(VALUE(MID(D223,5,1))),ISNUMBER(VALUE(MID(D223,6,4))),ISERROR(VALUE(RIGHT(D223,1)))),"Format OK","Check PAN")))</f>
        <v/>
      </c>
      <c r="F223" s="11" t="n"/>
      <c r="G223" s="9">
        <f>IF(B223="","",IF(F223&lt;&gt;"",F223,IF(E223&lt;&gt;"Format OK","Others",IF(OR(MID(D223,4,1)="P",MID(D223,4,1)="H"),"Individual/HUF",IF(MID(D223,4,1)="C","Company","Others")))))</f>
        <v/>
      </c>
      <c r="H223" s="11" t="n"/>
      <c r="I223" s="9">
        <f>IF(H223="","",IFERROR(INDEX(IF(G223="Individual/HUF",Rates!$C$5:$C$26,IF(G223="Company",Rates!$D$5:$D$26,Rates!$E$5:$E$26)),MATCH(H223,Rates!$A$5:$A$26,0)),"?"))</f>
        <v/>
      </c>
      <c r="J223" s="12" t="n"/>
      <c r="K223" s="13">
        <f>IF(H223="","",IFERROR(INDEX(IF(G223="Individual/HUF",Rates!$I$5:$I$26,IF(G223="Company",Rates!$J$5:$J$26,Rates!$K$5:$K$26)),MATCH(H223,Rates!$A$5:$A$26,0)),""))</f>
        <v/>
      </c>
      <c r="L223" s="14" t="n"/>
      <c r="M223" s="13">
        <f>IF(H223="","",IF(L223&lt;&gt;"",IF(E223="Format OK",L223,MAX(L223,INDEX(Rates!$L$5:$L$26,MATCH(H223,Rates!$A$5:$A$26,0)))),IF(K223="","rate?",IF(E223="Format OK",K223,MAX(K223,INDEX(Rates!$L$5:$L$26,MATCH(H223,Rates!$A$5:$A$26,0)))))))</f>
        <v/>
      </c>
      <c r="N223" s="15">
        <f>IF(OR(H223="",NOT(ISNUMBER(M223))),0,IF(AND(LEFT(P223,5)="Below",L223=""),0,ROUND(J223*M223,0)))</f>
        <v/>
      </c>
      <c r="O223" s="15">
        <f>IF(H223="","",SUMIFS($J$5:$J$504,$C$5:$C$504,C223,$H$5:$H$504,H223,$B$5:$B$504,"&lt;="&amp;B223,$B$5:$B$504,"&gt;="&amp;Settings!$B$5))</f>
        <v/>
      </c>
      <c r="P223" s="9">
        <f>IF(H223="","",IFERROR(IF(AND(INDEX(Rates!$F$5:$F$26,MATCH(H223,Rates!$A$5:$A$26,0))=0,INDEX(Rates!$G$5:$G$26,MATCH(H223,Rates!$A$5:$A$26,0))=0),"Deduct (no threshold)",IF(OR(AND(INDEX(Rates!$F$5:$F$26,MATCH(H223,Rates!$A$5:$A$26,0))&gt;0,J223&gt;INDEX(Rates!$F$5:$F$26,MATCH(H223,Rates!$A$5:$A$26,0))),AND(INDEX(Rates!$G$5:$G$26,MATCH(H223,Rates!$A$5:$A$26,0))&gt;0,O223&gt;INDEX(Rates!$G$5:$G$26,MATCH(H223,Rates!$A$5:$A$26,0)))),"Deduct","Below threshold: check")),"?"))</f>
        <v/>
      </c>
      <c r="Q223" s="10" t="n"/>
      <c r="R223" s="16">
        <f>IF(OR(B223="",Q223=""),0,IF(Q223&gt;B223,((YEAR(Q223)-YEAR(B223))*12+MONTH(Q223)-MONTH(B223)+1),0))</f>
        <v/>
      </c>
      <c r="S223" s="15">
        <f>ROUND(N223*Settings!$B$8*R223,0)</f>
        <v/>
      </c>
      <c r="T223" s="17">
        <f>IF(B223="","",IF(MONTH(IF(Q223="",B223,Q223))=3,DATE(YEAR(IF(Q223="",B223,Q223)),4,30),DATE(YEAR(IF(Q223="",B223,Q223)),MONTH(IF(Q223="",B223,Q223))+1,7)))</f>
        <v/>
      </c>
      <c r="U223" s="10" t="n"/>
      <c r="V223" s="11" t="n"/>
      <c r="W223" s="16">
        <f>IF(OR(B223="",N223=0),0,IF(U223="",IF(Settings!$B$4&gt;T223,((YEAR(Settings!$B$4)-YEAR(IF(Q223="",B223,Q223)))*12+MONTH(Settings!$B$4)-MONTH(IF(Q223="",B223,Q223))+1),0),IF(U223&gt;T223,((YEAR(U223)-YEAR(IF(Q223="",B223,Q223)))*12+MONTH(U223)-MONTH(IF(Q223="",B223,Q223))+1),0)))</f>
        <v/>
      </c>
      <c r="X223" s="15">
        <f>ROUND(N223*Settings!$B$9*W223,0)</f>
        <v/>
      </c>
      <c r="Y223" s="15">
        <f>S223+X223</f>
        <v/>
      </c>
      <c r="Z223" s="18">
        <f>IF(B223="","",DATE(YEAR(IF(Q223="",B223,Q223)),MONTH(IF(Q223="",B223,Q223)),1))</f>
        <v/>
      </c>
      <c r="AA223" s="9">
        <f>IF(B223="","","Q"&amp;(INT(MOD(MONTH(IF(Q223="",B223,Q223))-4,12)/3)+1))</f>
        <v/>
      </c>
      <c r="AB223" s="9">
        <f>IF(H223="","",IFERROR(INDEX(Rates!$M$5:$M$26,MATCH(H223,Rates!$A$5:$A$26,0)),""))</f>
        <v/>
      </c>
    </row>
    <row r="224">
      <c r="A224" s="9">
        <f>IF(B224="","",ROW()-4)</f>
        <v/>
      </c>
      <c r="B224" s="10" t="n"/>
      <c r="C224" s="11" t="n"/>
      <c r="D224" s="11" t="n"/>
      <c r="E224" s="9">
        <f>IF(B224="","",IF(D224="","No PAN",IF(AND(LEN(D224)=10,ISERROR(VALUE(LEFT(D224,1))),ISERROR(VALUE(MID(D224,5,1))),ISNUMBER(VALUE(MID(D224,6,4))),ISERROR(VALUE(RIGHT(D224,1)))),"Format OK","Check PAN")))</f>
        <v/>
      </c>
      <c r="F224" s="11" t="n"/>
      <c r="G224" s="9">
        <f>IF(B224="","",IF(F224&lt;&gt;"",F224,IF(E224&lt;&gt;"Format OK","Others",IF(OR(MID(D224,4,1)="P",MID(D224,4,1)="H"),"Individual/HUF",IF(MID(D224,4,1)="C","Company","Others")))))</f>
        <v/>
      </c>
      <c r="H224" s="11" t="n"/>
      <c r="I224" s="9">
        <f>IF(H224="","",IFERROR(INDEX(IF(G224="Individual/HUF",Rates!$C$5:$C$26,IF(G224="Company",Rates!$D$5:$D$26,Rates!$E$5:$E$26)),MATCH(H224,Rates!$A$5:$A$26,0)),"?"))</f>
        <v/>
      </c>
      <c r="J224" s="12" t="n"/>
      <c r="K224" s="13">
        <f>IF(H224="","",IFERROR(INDEX(IF(G224="Individual/HUF",Rates!$I$5:$I$26,IF(G224="Company",Rates!$J$5:$J$26,Rates!$K$5:$K$26)),MATCH(H224,Rates!$A$5:$A$26,0)),""))</f>
        <v/>
      </c>
      <c r="L224" s="14" t="n"/>
      <c r="M224" s="13">
        <f>IF(H224="","",IF(L224&lt;&gt;"",IF(E224="Format OK",L224,MAX(L224,INDEX(Rates!$L$5:$L$26,MATCH(H224,Rates!$A$5:$A$26,0)))),IF(K224="","rate?",IF(E224="Format OK",K224,MAX(K224,INDEX(Rates!$L$5:$L$26,MATCH(H224,Rates!$A$5:$A$26,0)))))))</f>
        <v/>
      </c>
      <c r="N224" s="15">
        <f>IF(OR(H224="",NOT(ISNUMBER(M224))),0,IF(AND(LEFT(P224,5)="Below",L224=""),0,ROUND(J224*M224,0)))</f>
        <v/>
      </c>
      <c r="O224" s="15">
        <f>IF(H224="","",SUMIFS($J$5:$J$504,$C$5:$C$504,C224,$H$5:$H$504,H224,$B$5:$B$504,"&lt;="&amp;B224,$B$5:$B$504,"&gt;="&amp;Settings!$B$5))</f>
        <v/>
      </c>
      <c r="P224" s="9">
        <f>IF(H224="","",IFERROR(IF(AND(INDEX(Rates!$F$5:$F$26,MATCH(H224,Rates!$A$5:$A$26,0))=0,INDEX(Rates!$G$5:$G$26,MATCH(H224,Rates!$A$5:$A$26,0))=0),"Deduct (no threshold)",IF(OR(AND(INDEX(Rates!$F$5:$F$26,MATCH(H224,Rates!$A$5:$A$26,0))&gt;0,J224&gt;INDEX(Rates!$F$5:$F$26,MATCH(H224,Rates!$A$5:$A$26,0))),AND(INDEX(Rates!$G$5:$G$26,MATCH(H224,Rates!$A$5:$A$26,0))&gt;0,O224&gt;INDEX(Rates!$G$5:$G$26,MATCH(H224,Rates!$A$5:$A$26,0)))),"Deduct","Below threshold: check")),"?"))</f>
        <v/>
      </c>
      <c r="Q224" s="10" t="n"/>
      <c r="R224" s="16">
        <f>IF(OR(B224="",Q224=""),0,IF(Q224&gt;B224,((YEAR(Q224)-YEAR(B224))*12+MONTH(Q224)-MONTH(B224)+1),0))</f>
        <v/>
      </c>
      <c r="S224" s="15">
        <f>ROUND(N224*Settings!$B$8*R224,0)</f>
        <v/>
      </c>
      <c r="T224" s="17">
        <f>IF(B224="","",IF(MONTH(IF(Q224="",B224,Q224))=3,DATE(YEAR(IF(Q224="",B224,Q224)),4,30),DATE(YEAR(IF(Q224="",B224,Q224)),MONTH(IF(Q224="",B224,Q224))+1,7)))</f>
        <v/>
      </c>
      <c r="U224" s="10" t="n"/>
      <c r="V224" s="11" t="n"/>
      <c r="W224" s="16">
        <f>IF(OR(B224="",N224=0),0,IF(U224="",IF(Settings!$B$4&gt;T224,((YEAR(Settings!$B$4)-YEAR(IF(Q224="",B224,Q224)))*12+MONTH(Settings!$B$4)-MONTH(IF(Q224="",B224,Q224))+1),0),IF(U224&gt;T224,((YEAR(U224)-YEAR(IF(Q224="",B224,Q224)))*12+MONTH(U224)-MONTH(IF(Q224="",B224,Q224))+1),0)))</f>
        <v/>
      </c>
      <c r="X224" s="15">
        <f>ROUND(N224*Settings!$B$9*W224,0)</f>
        <v/>
      </c>
      <c r="Y224" s="15">
        <f>S224+X224</f>
        <v/>
      </c>
      <c r="Z224" s="18">
        <f>IF(B224="","",DATE(YEAR(IF(Q224="",B224,Q224)),MONTH(IF(Q224="",B224,Q224)),1))</f>
        <v/>
      </c>
      <c r="AA224" s="9">
        <f>IF(B224="","","Q"&amp;(INT(MOD(MONTH(IF(Q224="",B224,Q224))-4,12)/3)+1))</f>
        <v/>
      </c>
      <c r="AB224" s="9">
        <f>IF(H224="","",IFERROR(INDEX(Rates!$M$5:$M$26,MATCH(H224,Rates!$A$5:$A$26,0)),""))</f>
        <v/>
      </c>
    </row>
    <row r="225">
      <c r="A225" s="9">
        <f>IF(B225="","",ROW()-4)</f>
        <v/>
      </c>
      <c r="B225" s="10" t="n"/>
      <c r="C225" s="11" t="n"/>
      <c r="D225" s="11" t="n"/>
      <c r="E225" s="9">
        <f>IF(B225="","",IF(D225="","No PAN",IF(AND(LEN(D225)=10,ISERROR(VALUE(LEFT(D225,1))),ISERROR(VALUE(MID(D225,5,1))),ISNUMBER(VALUE(MID(D225,6,4))),ISERROR(VALUE(RIGHT(D225,1)))),"Format OK","Check PAN")))</f>
        <v/>
      </c>
      <c r="F225" s="11" t="n"/>
      <c r="G225" s="9">
        <f>IF(B225="","",IF(F225&lt;&gt;"",F225,IF(E225&lt;&gt;"Format OK","Others",IF(OR(MID(D225,4,1)="P",MID(D225,4,1)="H"),"Individual/HUF",IF(MID(D225,4,1)="C","Company","Others")))))</f>
        <v/>
      </c>
      <c r="H225" s="11" t="n"/>
      <c r="I225" s="9">
        <f>IF(H225="","",IFERROR(INDEX(IF(G225="Individual/HUF",Rates!$C$5:$C$26,IF(G225="Company",Rates!$D$5:$D$26,Rates!$E$5:$E$26)),MATCH(H225,Rates!$A$5:$A$26,0)),"?"))</f>
        <v/>
      </c>
      <c r="J225" s="12" t="n"/>
      <c r="K225" s="13">
        <f>IF(H225="","",IFERROR(INDEX(IF(G225="Individual/HUF",Rates!$I$5:$I$26,IF(G225="Company",Rates!$J$5:$J$26,Rates!$K$5:$K$26)),MATCH(H225,Rates!$A$5:$A$26,0)),""))</f>
        <v/>
      </c>
      <c r="L225" s="14" t="n"/>
      <c r="M225" s="13">
        <f>IF(H225="","",IF(L225&lt;&gt;"",IF(E225="Format OK",L225,MAX(L225,INDEX(Rates!$L$5:$L$26,MATCH(H225,Rates!$A$5:$A$26,0)))),IF(K225="","rate?",IF(E225="Format OK",K225,MAX(K225,INDEX(Rates!$L$5:$L$26,MATCH(H225,Rates!$A$5:$A$26,0)))))))</f>
        <v/>
      </c>
      <c r="N225" s="15">
        <f>IF(OR(H225="",NOT(ISNUMBER(M225))),0,IF(AND(LEFT(P225,5)="Below",L225=""),0,ROUND(J225*M225,0)))</f>
        <v/>
      </c>
      <c r="O225" s="15">
        <f>IF(H225="","",SUMIFS($J$5:$J$504,$C$5:$C$504,C225,$H$5:$H$504,H225,$B$5:$B$504,"&lt;="&amp;B225,$B$5:$B$504,"&gt;="&amp;Settings!$B$5))</f>
        <v/>
      </c>
      <c r="P225" s="9">
        <f>IF(H225="","",IFERROR(IF(AND(INDEX(Rates!$F$5:$F$26,MATCH(H225,Rates!$A$5:$A$26,0))=0,INDEX(Rates!$G$5:$G$26,MATCH(H225,Rates!$A$5:$A$26,0))=0),"Deduct (no threshold)",IF(OR(AND(INDEX(Rates!$F$5:$F$26,MATCH(H225,Rates!$A$5:$A$26,0))&gt;0,J225&gt;INDEX(Rates!$F$5:$F$26,MATCH(H225,Rates!$A$5:$A$26,0))),AND(INDEX(Rates!$G$5:$G$26,MATCH(H225,Rates!$A$5:$A$26,0))&gt;0,O225&gt;INDEX(Rates!$G$5:$G$26,MATCH(H225,Rates!$A$5:$A$26,0)))),"Deduct","Below threshold: check")),"?"))</f>
        <v/>
      </c>
      <c r="Q225" s="10" t="n"/>
      <c r="R225" s="16">
        <f>IF(OR(B225="",Q225=""),0,IF(Q225&gt;B225,((YEAR(Q225)-YEAR(B225))*12+MONTH(Q225)-MONTH(B225)+1),0))</f>
        <v/>
      </c>
      <c r="S225" s="15">
        <f>ROUND(N225*Settings!$B$8*R225,0)</f>
        <v/>
      </c>
      <c r="T225" s="17">
        <f>IF(B225="","",IF(MONTH(IF(Q225="",B225,Q225))=3,DATE(YEAR(IF(Q225="",B225,Q225)),4,30),DATE(YEAR(IF(Q225="",B225,Q225)),MONTH(IF(Q225="",B225,Q225))+1,7)))</f>
        <v/>
      </c>
      <c r="U225" s="10" t="n"/>
      <c r="V225" s="11" t="n"/>
      <c r="W225" s="16">
        <f>IF(OR(B225="",N225=0),0,IF(U225="",IF(Settings!$B$4&gt;T225,((YEAR(Settings!$B$4)-YEAR(IF(Q225="",B225,Q225)))*12+MONTH(Settings!$B$4)-MONTH(IF(Q225="",B225,Q225))+1),0),IF(U225&gt;T225,((YEAR(U225)-YEAR(IF(Q225="",B225,Q225)))*12+MONTH(U225)-MONTH(IF(Q225="",B225,Q225))+1),0)))</f>
        <v/>
      </c>
      <c r="X225" s="15">
        <f>ROUND(N225*Settings!$B$9*W225,0)</f>
        <v/>
      </c>
      <c r="Y225" s="15">
        <f>S225+X225</f>
        <v/>
      </c>
      <c r="Z225" s="18">
        <f>IF(B225="","",DATE(YEAR(IF(Q225="",B225,Q225)),MONTH(IF(Q225="",B225,Q225)),1))</f>
        <v/>
      </c>
      <c r="AA225" s="9">
        <f>IF(B225="","","Q"&amp;(INT(MOD(MONTH(IF(Q225="",B225,Q225))-4,12)/3)+1))</f>
        <v/>
      </c>
      <c r="AB225" s="9">
        <f>IF(H225="","",IFERROR(INDEX(Rates!$M$5:$M$26,MATCH(H225,Rates!$A$5:$A$26,0)),""))</f>
        <v/>
      </c>
    </row>
    <row r="226">
      <c r="A226" s="9">
        <f>IF(B226="","",ROW()-4)</f>
        <v/>
      </c>
      <c r="B226" s="10" t="n"/>
      <c r="C226" s="11" t="n"/>
      <c r="D226" s="11" t="n"/>
      <c r="E226" s="9">
        <f>IF(B226="","",IF(D226="","No PAN",IF(AND(LEN(D226)=10,ISERROR(VALUE(LEFT(D226,1))),ISERROR(VALUE(MID(D226,5,1))),ISNUMBER(VALUE(MID(D226,6,4))),ISERROR(VALUE(RIGHT(D226,1)))),"Format OK","Check PAN")))</f>
        <v/>
      </c>
      <c r="F226" s="11" t="n"/>
      <c r="G226" s="9">
        <f>IF(B226="","",IF(F226&lt;&gt;"",F226,IF(E226&lt;&gt;"Format OK","Others",IF(OR(MID(D226,4,1)="P",MID(D226,4,1)="H"),"Individual/HUF",IF(MID(D226,4,1)="C","Company","Others")))))</f>
        <v/>
      </c>
      <c r="H226" s="11" t="n"/>
      <c r="I226" s="9">
        <f>IF(H226="","",IFERROR(INDEX(IF(G226="Individual/HUF",Rates!$C$5:$C$26,IF(G226="Company",Rates!$D$5:$D$26,Rates!$E$5:$E$26)),MATCH(H226,Rates!$A$5:$A$26,0)),"?"))</f>
        <v/>
      </c>
      <c r="J226" s="12" t="n"/>
      <c r="K226" s="13">
        <f>IF(H226="","",IFERROR(INDEX(IF(G226="Individual/HUF",Rates!$I$5:$I$26,IF(G226="Company",Rates!$J$5:$J$26,Rates!$K$5:$K$26)),MATCH(H226,Rates!$A$5:$A$26,0)),""))</f>
        <v/>
      </c>
      <c r="L226" s="14" t="n"/>
      <c r="M226" s="13">
        <f>IF(H226="","",IF(L226&lt;&gt;"",IF(E226="Format OK",L226,MAX(L226,INDEX(Rates!$L$5:$L$26,MATCH(H226,Rates!$A$5:$A$26,0)))),IF(K226="","rate?",IF(E226="Format OK",K226,MAX(K226,INDEX(Rates!$L$5:$L$26,MATCH(H226,Rates!$A$5:$A$26,0)))))))</f>
        <v/>
      </c>
      <c r="N226" s="15">
        <f>IF(OR(H226="",NOT(ISNUMBER(M226))),0,IF(AND(LEFT(P226,5)="Below",L226=""),0,ROUND(J226*M226,0)))</f>
        <v/>
      </c>
      <c r="O226" s="15">
        <f>IF(H226="","",SUMIFS($J$5:$J$504,$C$5:$C$504,C226,$H$5:$H$504,H226,$B$5:$B$504,"&lt;="&amp;B226,$B$5:$B$504,"&gt;="&amp;Settings!$B$5))</f>
        <v/>
      </c>
      <c r="P226" s="9">
        <f>IF(H226="","",IFERROR(IF(AND(INDEX(Rates!$F$5:$F$26,MATCH(H226,Rates!$A$5:$A$26,0))=0,INDEX(Rates!$G$5:$G$26,MATCH(H226,Rates!$A$5:$A$26,0))=0),"Deduct (no threshold)",IF(OR(AND(INDEX(Rates!$F$5:$F$26,MATCH(H226,Rates!$A$5:$A$26,0))&gt;0,J226&gt;INDEX(Rates!$F$5:$F$26,MATCH(H226,Rates!$A$5:$A$26,0))),AND(INDEX(Rates!$G$5:$G$26,MATCH(H226,Rates!$A$5:$A$26,0))&gt;0,O226&gt;INDEX(Rates!$G$5:$G$26,MATCH(H226,Rates!$A$5:$A$26,0)))),"Deduct","Below threshold: check")),"?"))</f>
        <v/>
      </c>
      <c r="Q226" s="10" t="n"/>
      <c r="R226" s="16">
        <f>IF(OR(B226="",Q226=""),0,IF(Q226&gt;B226,((YEAR(Q226)-YEAR(B226))*12+MONTH(Q226)-MONTH(B226)+1),0))</f>
        <v/>
      </c>
      <c r="S226" s="15">
        <f>ROUND(N226*Settings!$B$8*R226,0)</f>
        <v/>
      </c>
      <c r="T226" s="17">
        <f>IF(B226="","",IF(MONTH(IF(Q226="",B226,Q226))=3,DATE(YEAR(IF(Q226="",B226,Q226)),4,30),DATE(YEAR(IF(Q226="",B226,Q226)),MONTH(IF(Q226="",B226,Q226))+1,7)))</f>
        <v/>
      </c>
      <c r="U226" s="10" t="n"/>
      <c r="V226" s="11" t="n"/>
      <c r="W226" s="16">
        <f>IF(OR(B226="",N226=0),0,IF(U226="",IF(Settings!$B$4&gt;T226,((YEAR(Settings!$B$4)-YEAR(IF(Q226="",B226,Q226)))*12+MONTH(Settings!$B$4)-MONTH(IF(Q226="",B226,Q226))+1),0),IF(U226&gt;T226,((YEAR(U226)-YEAR(IF(Q226="",B226,Q226)))*12+MONTH(U226)-MONTH(IF(Q226="",B226,Q226))+1),0)))</f>
        <v/>
      </c>
      <c r="X226" s="15">
        <f>ROUND(N226*Settings!$B$9*W226,0)</f>
        <v/>
      </c>
      <c r="Y226" s="15">
        <f>S226+X226</f>
        <v/>
      </c>
      <c r="Z226" s="18">
        <f>IF(B226="","",DATE(YEAR(IF(Q226="",B226,Q226)),MONTH(IF(Q226="",B226,Q226)),1))</f>
        <v/>
      </c>
      <c r="AA226" s="9">
        <f>IF(B226="","","Q"&amp;(INT(MOD(MONTH(IF(Q226="",B226,Q226))-4,12)/3)+1))</f>
        <v/>
      </c>
      <c r="AB226" s="9">
        <f>IF(H226="","",IFERROR(INDEX(Rates!$M$5:$M$26,MATCH(H226,Rates!$A$5:$A$26,0)),""))</f>
        <v/>
      </c>
    </row>
    <row r="227">
      <c r="A227" s="9">
        <f>IF(B227="","",ROW()-4)</f>
        <v/>
      </c>
      <c r="B227" s="10" t="n"/>
      <c r="C227" s="11" t="n"/>
      <c r="D227" s="11" t="n"/>
      <c r="E227" s="9">
        <f>IF(B227="","",IF(D227="","No PAN",IF(AND(LEN(D227)=10,ISERROR(VALUE(LEFT(D227,1))),ISERROR(VALUE(MID(D227,5,1))),ISNUMBER(VALUE(MID(D227,6,4))),ISERROR(VALUE(RIGHT(D227,1)))),"Format OK","Check PAN")))</f>
        <v/>
      </c>
      <c r="F227" s="11" t="n"/>
      <c r="G227" s="9">
        <f>IF(B227="","",IF(F227&lt;&gt;"",F227,IF(E227&lt;&gt;"Format OK","Others",IF(OR(MID(D227,4,1)="P",MID(D227,4,1)="H"),"Individual/HUF",IF(MID(D227,4,1)="C","Company","Others")))))</f>
        <v/>
      </c>
      <c r="H227" s="11" t="n"/>
      <c r="I227" s="9">
        <f>IF(H227="","",IFERROR(INDEX(IF(G227="Individual/HUF",Rates!$C$5:$C$26,IF(G227="Company",Rates!$D$5:$D$26,Rates!$E$5:$E$26)),MATCH(H227,Rates!$A$5:$A$26,0)),"?"))</f>
        <v/>
      </c>
      <c r="J227" s="12" t="n"/>
      <c r="K227" s="13">
        <f>IF(H227="","",IFERROR(INDEX(IF(G227="Individual/HUF",Rates!$I$5:$I$26,IF(G227="Company",Rates!$J$5:$J$26,Rates!$K$5:$K$26)),MATCH(H227,Rates!$A$5:$A$26,0)),""))</f>
        <v/>
      </c>
      <c r="L227" s="14" t="n"/>
      <c r="M227" s="13">
        <f>IF(H227="","",IF(L227&lt;&gt;"",IF(E227="Format OK",L227,MAX(L227,INDEX(Rates!$L$5:$L$26,MATCH(H227,Rates!$A$5:$A$26,0)))),IF(K227="","rate?",IF(E227="Format OK",K227,MAX(K227,INDEX(Rates!$L$5:$L$26,MATCH(H227,Rates!$A$5:$A$26,0)))))))</f>
        <v/>
      </c>
      <c r="N227" s="15">
        <f>IF(OR(H227="",NOT(ISNUMBER(M227))),0,IF(AND(LEFT(P227,5)="Below",L227=""),0,ROUND(J227*M227,0)))</f>
        <v/>
      </c>
      <c r="O227" s="15">
        <f>IF(H227="","",SUMIFS($J$5:$J$504,$C$5:$C$504,C227,$H$5:$H$504,H227,$B$5:$B$504,"&lt;="&amp;B227,$B$5:$B$504,"&gt;="&amp;Settings!$B$5))</f>
        <v/>
      </c>
      <c r="P227" s="9">
        <f>IF(H227="","",IFERROR(IF(AND(INDEX(Rates!$F$5:$F$26,MATCH(H227,Rates!$A$5:$A$26,0))=0,INDEX(Rates!$G$5:$G$26,MATCH(H227,Rates!$A$5:$A$26,0))=0),"Deduct (no threshold)",IF(OR(AND(INDEX(Rates!$F$5:$F$26,MATCH(H227,Rates!$A$5:$A$26,0))&gt;0,J227&gt;INDEX(Rates!$F$5:$F$26,MATCH(H227,Rates!$A$5:$A$26,0))),AND(INDEX(Rates!$G$5:$G$26,MATCH(H227,Rates!$A$5:$A$26,0))&gt;0,O227&gt;INDEX(Rates!$G$5:$G$26,MATCH(H227,Rates!$A$5:$A$26,0)))),"Deduct","Below threshold: check")),"?"))</f>
        <v/>
      </c>
      <c r="Q227" s="10" t="n"/>
      <c r="R227" s="16">
        <f>IF(OR(B227="",Q227=""),0,IF(Q227&gt;B227,((YEAR(Q227)-YEAR(B227))*12+MONTH(Q227)-MONTH(B227)+1),0))</f>
        <v/>
      </c>
      <c r="S227" s="15">
        <f>ROUND(N227*Settings!$B$8*R227,0)</f>
        <v/>
      </c>
      <c r="T227" s="17">
        <f>IF(B227="","",IF(MONTH(IF(Q227="",B227,Q227))=3,DATE(YEAR(IF(Q227="",B227,Q227)),4,30),DATE(YEAR(IF(Q227="",B227,Q227)),MONTH(IF(Q227="",B227,Q227))+1,7)))</f>
        <v/>
      </c>
      <c r="U227" s="10" t="n"/>
      <c r="V227" s="11" t="n"/>
      <c r="W227" s="16">
        <f>IF(OR(B227="",N227=0),0,IF(U227="",IF(Settings!$B$4&gt;T227,((YEAR(Settings!$B$4)-YEAR(IF(Q227="",B227,Q227)))*12+MONTH(Settings!$B$4)-MONTH(IF(Q227="",B227,Q227))+1),0),IF(U227&gt;T227,((YEAR(U227)-YEAR(IF(Q227="",B227,Q227)))*12+MONTH(U227)-MONTH(IF(Q227="",B227,Q227))+1),0)))</f>
        <v/>
      </c>
      <c r="X227" s="15">
        <f>ROUND(N227*Settings!$B$9*W227,0)</f>
        <v/>
      </c>
      <c r="Y227" s="15">
        <f>S227+X227</f>
        <v/>
      </c>
      <c r="Z227" s="18">
        <f>IF(B227="","",DATE(YEAR(IF(Q227="",B227,Q227)),MONTH(IF(Q227="",B227,Q227)),1))</f>
        <v/>
      </c>
      <c r="AA227" s="9">
        <f>IF(B227="","","Q"&amp;(INT(MOD(MONTH(IF(Q227="",B227,Q227))-4,12)/3)+1))</f>
        <v/>
      </c>
      <c r="AB227" s="9">
        <f>IF(H227="","",IFERROR(INDEX(Rates!$M$5:$M$26,MATCH(H227,Rates!$A$5:$A$26,0)),""))</f>
        <v/>
      </c>
    </row>
    <row r="228">
      <c r="A228" s="9">
        <f>IF(B228="","",ROW()-4)</f>
        <v/>
      </c>
      <c r="B228" s="10" t="n"/>
      <c r="C228" s="11" t="n"/>
      <c r="D228" s="11" t="n"/>
      <c r="E228" s="9">
        <f>IF(B228="","",IF(D228="","No PAN",IF(AND(LEN(D228)=10,ISERROR(VALUE(LEFT(D228,1))),ISERROR(VALUE(MID(D228,5,1))),ISNUMBER(VALUE(MID(D228,6,4))),ISERROR(VALUE(RIGHT(D228,1)))),"Format OK","Check PAN")))</f>
        <v/>
      </c>
      <c r="F228" s="11" t="n"/>
      <c r="G228" s="9">
        <f>IF(B228="","",IF(F228&lt;&gt;"",F228,IF(E228&lt;&gt;"Format OK","Others",IF(OR(MID(D228,4,1)="P",MID(D228,4,1)="H"),"Individual/HUF",IF(MID(D228,4,1)="C","Company","Others")))))</f>
        <v/>
      </c>
      <c r="H228" s="11" t="n"/>
      <c r="I228" s="9">
        <f>IF(H228="","",IFERROR(INDEX(IF(G228="Individual/HUF",Rates!$C$5:$C$26,IF(G228="Company",Rates!$D$5:$D$26,Rates!$E$5:$E$26)),MATCH(H228,Rates!$A$5:$A$26,0)),"?"))</f>
        <v/>
      </c>
      <c r="J228" s="12" t="n"/>
      <c r="K228" s="13">
        <f>IF(H228="","",IFERROR(INDEX(IF(G228="Individual/HUF",Rates!$I$5:$I$26,IF(G228="Company",Rates!$J$5:$J$26,Rates!$K$5:$K$26)),MATCH(H228,Rates!$A$5:$A$26,0)),""))</f>
        <v/>
      </c>
      <c r="L228" s="14" t="n"/>
      <c r="M228" s="13">
        <f>IF(H228="","",IF(L228&lt;&gt;"",IF(E228="Format OK",L228,MAX(L228,INDEX(Rates!$L$5:$L$26,MATCH(H228,Rates!$A$5:$A$26,0)))),IF(K228="","rate?",IF(E228="Format OK",K228,MAX(K228,INDEX(Rates!$L$5:$L$26,MATCH(H228,Rates!$A$5:$A$26,0)))))))</f>
        <v/>
      </c>
      <c r="N228" s="15">
        <f>IF(OR(H228="",NOT(ISNUMBER(M228))),0,IF(AND(LEFT(P228,5)="Below",L228=""),0,ROUND(J228*M228,0)))</f>
        <v/>
      </c>
      <c r="O228" s="15">
        <f>IF(H228="","",SUMIFS($J$5:$J$504,$C$5:$C$504,C228,$H$5:$H$504,H228,$B$5:$B$504,"&lt;="&amp;B228,$B$5:$B$504,"&gt;="&amp;Settings!$B$5))</f>
        <v/>
      </c>
      <c r="P228" s="9">
        <f>IF(H228="","",IFERROR(IF(AND(INDEX(Rates!$F$5:$F$26,MATCH(H228,Rates!$A$5:$A$26,0))=0,INDEX(Rates!$G$5:$G$26,MATCH(H228,Rates!$A$5:$A$26,0))=0),"Deduct (no threshold)",IF(OR(AND(INDEX(Rates!$F$5:$F$26,MATCH(H228,Rates!$A$5:$A$26,0))&gt;0,J228&gt;INDEX(Rates!$F$5:$F$26,MATCH(H228,Rates!$A$5:$A$26,0))),AND(INDEX(Rates!$G$5:$G$26,MATCH(H228,Rates!$A$5:$A$26,0))&gt;0,O228&gt;INDEX(Rates!$G$5:$G$26,MATCH(H228,Rates!$A$5:$A$26,0)))),"Deduct","Below threshold: check")),"?"))</f>
        <v/>
      </c>
      <c r="Q228" s="10" t="n"/>
      <c r="R228" s="16">
        <f>IF(OR(B228="",Q228=""),0,IF(Q228&gt;B228,((YEAR(Q228)-YEAR(B228))*12+MONTH(Q228)-MONTH(B228)+1),0))</f>
        <v/>
      </c>
      <c r="S228" s="15">
        <f>ROUND(N228*Settings!$B$8*R228,0)</f>
        <v/>
      </c>
      <c r="T228" s="17">
        <f>IF(B228="","",IF(MONTH(IF(Q228="",B228,Q228))=3,DATE(YEAR(IF(Q228="",B228,Q228)),4,30),DATE(YEAR(IF(Q228="",B228,Q228)),MONTH(IF(Q228="",B228,Q228))+1,7)))</f>
        <v/>
      </c>
      <c r="U228" s="10" t="n"/>
      <c r="V228" s="11" t="n"/>
      <c r="W228" s="16">
        <f>IF(OR(B228="",N228=0),0,IF(U228="",IF(Settings!$B$4&gt;T228,((YEAR(Settings!$B$4)-YEAR(IF(Q228="",B228,Q228)))*12+MONTH(Settings!$B$4)-MONTH(IF(Q228="",B228,Q228))+1),0),IF(U228&gt;T228,((YEAR(U228)-YEAR(IF(Q228="",B228,Q228)))*12+MONTH(U228)-MONTH(IF(Q228="",B228,Q228))+1),0)))</f>
        <v/>
      </c>
      <c r="X228" s="15">
        <f>ROUND(N228*Settings!$B$9*W228,0)</f>
        <v/>
      </c>
      <c r="Y228" s="15">
        <f>S228+X228</f>
        <v/>
      </c>
      <c r="Z228" s="18">
        <f>IF(B228="","",DATE(YEAR(IF(Q228="",B228,Q228)),MONTH(IF(Q228="",B228,Q228)),1))</f>
        <v/>
      </c>
      <c r="AA228" s="9">
        <f>IF(B228="","","Q"&amp;(INT(MOD(MONTH(IF(Q228="",B228,Q228))-4,12)/3)+1))</f>
        <v/>
      </c>
      <c r="AB228" s="9">
        <f>IF(H228="","",IFERROR(INDEX(Rates!$M$5:$M$26,MATCH(H228,Rates!$A$5:$A$26,0)),""))</f>
        <v/>
      </c>
    </row>
    <row r="229">
      <c r="A229" s="9">
        <f>IF(B229="","",ROW()-4)</f>
        <v/>
      </c>
      <c r="B229" s="10" t="n"/>
      <c r="C229" s="11" t="n"/>
      <c r="D229" s="11" t="n"/>
      <c r="E229" s="9">
        <f>IF(B229="","",IF(D229="","No PAN",IF(AND(LEN(D229)=10,ISERROR(VALUE(LEFT(D229,1))),ISERROR(VALUE(MID(D229,5,1))),ISNUMBER(VALUE(MID(D229,6,4))),ISERROR(VALUE(RIGHT(D229,1)))),"Format OK","Check PAN")))</f>
        <v/>
      </c>
      <c r="F229" s="11" t="n"/>
      <c r="G229" s="9">
        <f>IF(B229="","",IF(F229&lt;&gt;"",F229,IF(E229&lt;&gt;"Format OK","Others",IF(OR(MID(D229,4,1)="P",MID(D229,4,1)="H"),"Individual/HUF",IF(MID(D229,4,1)="C","Company","Others")))))</f>
        <v/>
      </c>
      <c r="H229" s="11" t="n"/>
      <c r="I229" s="9">
        <f>IF(H229="","",IFERROR(INDEX(IF(G229="Individual/HUF",Rates!$C$5:$C$26,IF(G229="Company",Rates!$D$5:$D$26,Rates!$E$5:$E$26)),MATCH(H229,Rates!$A$5:$A$26,0)),"?"))</f>
        <v/>
      </c>
      <c r="J229" s="12" t="n"/>
      <c r="K229" s="13">
        <f>IF(H229="","",IFERROR(INDEX(IF(G229="Individual/HUF",Rates!$I$5:$I$26,IF(G229="Company",Rates!$J$5:$J$26,Rates!$K$5:$K$26)),MATCH(H229,Rates!$A$5:$A$26,0)),""))</f>
        <v/>
      </c>
      <c r="L229" s="14" t="n"/>
      <c r="M229" s="13">
        <f>IF(H229="","",IF(L229&lt;&gt;"",IF(E229="Format OK",L229,MAX(L229,INDEX(Rates!$L$5:$L$26,MATCH(H229,Rates!$A$5:$A$26,0)))),IF(K229="","rate?",IF(E229="Format OK",K229,MAX(K229,INDEX(Rates!$L$5:$L$26,MATCH(H229,Rates!$A$5:$A$26,0)))))))</f>
        <v/>
      </c>
      <c r="N229" s="15">
        <f>IF(OR(H229="",NOT(ISNUMBER(M229))),0,IF(AND(LEFT(P229,5)="Below",L229=""),0,ROUND(J229*M229,0)))</f>
        <v/>
      </c>
      <c r="O229" s="15">
        <f>IF(H229="","",SUMIFS($J$5:$J$504,$C$5:$C$504,C229,$H$5:$H$504,H229,$B$5:$B$504,"&lt;="&amp;B229,$B$5:$B$504,"&gt;="&amp;Settings!$B$5))</f>
        <v/>
      </c>
      <c r="P229" s="9">
        <f>IF(H229="","",IFERROR(IF(AND(INDEX(Rates!$F$5:$F$26,MATCH(H229,Rates!$A$5:$A$26,0))=0,INDEX(Rates!$G$5:$G$26,MATCH(H229,Rates!$A$5:$A$26,0))=0),"Deduct (no threshold)",IF(OR(AND(INDEX(Rates!$F$5:$F$26,MATCH(H229,Rates!$A$5:$A$26,0))&gt;0,J229&gt;INDEX(Rates!$F$5:$F$26,MATCH(H229,Rates!$A$5:$A$26,0))),AND(INDEX(Rates!$G$5:$G$26,MATCH(H229,Rates!$A$5:$A$26,0))&gt;0,O229&gt;INDEX(Rates!$G$5:$G$26,MATCH(H229,Rates!$A$5:$A$26,0)))),"Deduct","Below threshold: check")),"?"))</f>
        <v/>
      </c>
      <c r="Q229" s="10" t="n"/>
      <c r="R229" s="16">
        <f>IF(OR(B229="",Q229=""),0,IF(Q229&gt;B229,((YEAR(Q229)-YEAR(B229))*12+MONTH(Q229)-MONTH(B229)+1),0))</f>
        <v/>
      </c>
      <c r="S229" s="15">
        <f>ROUND(N229*Settings!$B$8*R229,0)</f>
        <v/>
      </c>
      <c r="T229" s="17">
        <f>IF(B229="","",IF(MONTH(IF(Q229="",B229,Q229))=3,DATE(YEAR(IF(Q229="",B229,Q229)),4,30),DATE(YEAR(IF(Q229="",B229,Q229)),MONTH(IF(Q229="",B229,Q229))+1,7)))</f>
        <v/>
      </c>
      <c r="U229" s="10" t="n"/>
      <c r="V229" s="11" t="n"/>
      <c r="W229" s="16">
        <f>IF(OR(B229="",N229=0),0,IF(U229="",IF(Settings!$B$4&gt;T229,((YEAR(Settings!$B$4)-YEAR(IF(Q229="",B229,Q229)))*12+MONTH(Settings!$B$4)-MONTH(IF(Q229="",B229,Q229))+1),0),IF(U229&gt;T229,((YEAR(U229)-YEAR(IF(Q229="",B229,Q229)))*12+MONTH(U229)-MONTH(IF(Q229="",B229,Q229))+1),0)))</f>
        <v/>
      </c>
      <c r="X229" s="15">
        <f>ROUND(N229*Settings!$B$9*W229,0)</f>
        <v/>
      </c>
      <c r="Y229" s="15">
        <f>S229+X229</f>
        <v/>
      </c>
      <c r="Z229" s="18">
        <f>IF(B229="","",DATE(YEAR(IF(Q229="",B229,Q229)),MONTH(IF(Q229="",B229,Q229)),1))</f>
        <v/>
      </c>
      <c r="AA229" s="9">
        <f>IF(B229="","","Q"&amp;(INT(MOD(MONTH(IF(Q229="",B229,Q229))-4,12)/3)+1))</f>
        <v/>
      </c>
      <c r="AB229" s="9">
        <f>IF(H229="","",IFERROR(INDEX(Rates!$M$5:$M$26,MATCH(H229,Rates!$A$5:$A$26,0)),""))</f>
        <v/>
      </c>
    </row>
    <row r="230">
      <c r="A230" s="9">
        <f>IF(B230="","",ROW()-4)</f>
        <v/>
      </c>
      <c r="B230" s="10" t="n"/>
      <c r="C230" s="11" t="n"/>
      <c r="D230" s="11" t="n"/>
      <c r="E230" s="9">
        <f>IF(B230="","",IF(D230="","No PAN",IF(AND(LEN(D230)=10,ISERROR(VALUE(LEFT(D230,1))),ISERROR(VALUE(MID(D230,5,1))),ISNUMBER(VALUE(MID(D230,6,4))),ISERROR(VALUE(RIGHT(D230,1)))),"Format OK","Check PAN")))</f>
        <v/>
      </c>
      <c r="F230" s="11" t="n"/>
      <c r="G230" s="9">
        <f>IF(B230="","",IF(F230&lt;&gt;"",F230,IF(E230&lt;&gt;"Format OK","Others",IF(OR(MID(D230,4,1)="P",MID(D230,4,1)="H"),"Individual/HUF",IF(MID(D230,4,1)="C","Company","Others")))))</f>
        <v/>
      </c>
      <c r="H230" s="11" t="n"/>
      <c r="I230" s="9">
        <f>IF(H230="","",IFERROR(INDEX(IF(G230="Individual/HUF",Rates!$C$5:$C$26,IF(G230="Company",Rates!$D$5:$D$26,Rates!$E$5:$E$26)),MATCH(H230,Rates!$A$5:$A$26,0)),"?"))</f>
        <v/>
      </c>
      <c r="J230" s="12" t="n"/>
      <c r="K230" s="13">
        <f>IF(H230="","",IFERROR(INDEX(IF(G230="Individual/HUF",Rates!$I$5:$I$26,IF(G230="Company",Rates!$J$5:$J$26,Rates!$K$5:$K$26)),MATCH(H230,Rates!$A$5:$A$26,0)),""))</f>
        <v/>
      </c>
      <c r="L230" s="14" t="n"/>
      <c r="M230" s="13">
        <f>IF(H230="","",IF(L230&lt;&gt;"",IF(E230="Format OK",L230,MAX(L230,INDEX(Rates!$L$5:$L$26,MATCH(H230,Rates!$A$5:$A$26,0)))),IF(K230="","rate?",IF(E230="Format OK",K230,MAX(K230,INDEX(Rates!$L$5:$L$26,MATCH(H230,Rates!$A$5:$A$26,0)))))))</f>
        <v/>
      </c>
      <c r="N230" s="15">
        <f>IF(OR(H230="",NOT(ISNUMBER(M230))),0,IF(AND(LEFT(P230,5)="Below",L230=""),0,ROUND(J230*M230,0)))</f>
        <v/>
      </c>
      <c r="O230" s="15">
        <f>IF(H230="","",SUMIFS($J$5:$J$504,$C$5:$C$504,C230,$H$5:$H$504,H230,$B$5:$B$504,"&lt;="&amp;B230,$B$5:$B$504,"&gt;="&amp;Settings!$B$5))</f>
        <v/>
      </c>
      <c r="P230" s="9">
        <f>IF(H230="","",IFERROR(IF(AND(INDEX(Rates!$F$5:$F$26,MATCH(H230,Rates!$A$5:$A$26,0))=0,INDEX(Rates!$G$5:$G$26,MATCH(H230,Rates!$A$5:$A$26,0))=0),"Deduct (no threshold)",IF(OR(AND(INDEX(Rates!$F$5:$F$26,MATCH(H230,Rates!$A$5:$A$26,0))&gt;0,J230&gt;INDEX(Rates!$F$5:$F$26,MATCH(H230,Rates!$A$5:$A$26,0))),AND(INDEX(Rates!$G$5:$G$26,MATCH(H230,Rates!$A$5:$A$26,0))&gt;0,O230&gt;INDEX(Rates!$G$5:$G$26,MATCH(H230,Rates!$A$5:$A$26,0)))),"Deduct","Below threshold: check")),"?"))</f>
        <v/>
      </c>
      <c r="Q230" s="10" t="n"/>
      <c r="R230" s="16">
        <f>IF(OR(B230="",Q230=""),0,IF(Q230&gt;B230,((YEAR(Q230)-YEAR(B230))*12+MONTH(Q230)-MONTH(B230)+1),0))</f>
        <v/>
      </c>
      <c r="S230" s="15">
        <f>ROUND(N230*Settings!$B$8*R230,0)</f>
        <v/>
      </c>
      <c r="T230" s="17">
        <f>IF(B230="","",IF(MONTH(IF(Q230="",B230,Q230))=3,DATE(YEAR(IF(Q230="",B230,Q230)),4,30),DATE(YEAR(IF(Q230="",B230,Q230)),MONTH(IF(Q230="",B230,Q230))+1,7)))</f>
        <v/>
      </c>
      <c r="U230" s="10" t="n"/>
      <c r="V230" s="11" t="n"/>
      <c r="W230" s="16">
        <f>IF(OR(B230="",N230=0),0,IF(U230="",IF(Settings!$B$4&gt;T230,((YEAR(Settings!$B$4)-YEAR(IF(Q230="",B230,Q230)))*12+MONTH(Settings!$B$4)-MONTH(IF(Q230="",B230,Q230))+1),0),IF(U230&gt;T230,((YEAR(U230)-YEAR(IF(Q230="",B230,Q230)))*12+MONTH(U230)-MONTH(IF(Q230="",B230,Q230))+1),0)))</f>
        <v/>
      </c>
      <c r="X230" s="15">
        <f>ROUND(N230*Settings!$B$9*W230,0)</f>
        <v/>
      </c>
      <c r="Y230" s="15">
        <f>S230+X230</f>
        <v/>
      </c>
      <c r="Z230" s="18">
        <f>IF(B230="","",DATE(YEAR(IF(Q230="",B230,Q230)),MONTH(IF(Q230="",B230,Q230)),1))</f>
        <v/>
      </c>
      <c r="AA230" s="9">
        <f>IF(B230="","","Q"&amp;(INT(MOD(MONTH(IF(Q230="",B230,Q230))-4,12)/3)+1))</f>
        <v/>
      </c>
      <c r="AB230" s="9">
        <f>IF(H230="","",IFERROR(INDEX(Rates!$M$5:$M$26,MATCH(H230,Rates!$A$5:$A$26,0)),""))</f>
        <v/>
      </c>
    </row>
    <row r="231">
      <c r="A231" s="9">
        <f>IF(B231="","",ROW()-4)</f>
        <v/>
      </c>
      <c r="B231" s="10" t="n"/>
      <c r="C231" s="11" t="n"/>
      <c r="D231" s="11" t="n"/>
      <c r="E231" s="9">
        <f>IF(B231="","",IF(D231="","No PAN",IF(AND(LEN(D231)=10,ISERROR(VALUE(LEFT(D231,1))),ISERROR(VALUE(MID(D231,5,1))),ISNUMBER(VALUE(MID(D231,6,4))),ISERROR(VALUE(RIGHT(D231,1)))),"Format OK","Check PAN")))</f>
        <v/>
      </c>
      <c r="F231" s="11" t="n"/>
      <c r="G231" s="9">
        <f>IF(B231="","",IF(F231&lt;&gt;"",F231,IF(E231&lt;&gt;"Format OK","Others",IF(OR(MID(D231,4,1)="P",MID(D231,4,1)="H"),"Individual/HUF",IF(MID(D231,4,1)="C","Company","Others")))))</f>
        <v/>
      </c>
      <c r="H231" s="11" t="n"/>
      <c r="I231" s="9">
        <f>IF(H231="","",IFERROR(INDEX(IF(G231="Individual/HUF",Rates!$C$5:$C$26,IF(G231="Company",Rates!$D$5:$D$26,Rates!$E$5:$E$26)),MATCH(H231,Rates!$A$5:$A$26,0)),"?"))</f>
        <v/>
      </c>
      <c r="J231" s="12" t="n"/>
      <c r="K231" s="13">
        <f>IF(H231="","",IFERROR(INDEX(IF(G231="Individual/HUF",Rates!$I$5:$I$26,IF(G231="Company",Rates!$J$5:$J$26,Rates!$K$5:$K$26)),MATCH(H231,Rates!$A$5:$A$26,0)),""))</f>
        <v/>
      </c>
      <c r="L231" s="14" t="n"/>
      <c r="M231" s="13">
        <f>IF(H231="","",IF(L231&lt;&gt;"",IF(E231="Format OK",L231,MAX(L231,INDEX(Rates!$L$5:$L$26,MATCH(H231,Rates!$A$5:$A$26,0)))),IF(K231="","rate?",IF(E231="Format OK",K231,MAX(K231,INDEX(Rates!$L$5:$L$26,MATCH(H231,Rates!$A$5:$A$26,0)))))))</f>
        <v/>
      </c>
      <c r="N231" s="15">
        <f>IF(OR(H231="",NOT(ISNUMBER(M231))),0,IF(AND(LEFT(P231,5)="Below",L231=""),0,ROUND(J231*M231,0)))</f>
        <v/>
      </c>
      <c r="O231" s="15">
        <f>IF(H231="","",SUMIFS($J$5:$J$504,$C$5:$C$504,C231,$H$5:$H$504,H231,$B$5:$B$504,"&lt;="&amp;B231,$B$5:$B$504,"&gt;="&amp;Settings!$B$5))</f>
        <v/>
      </c>
      <c r="P231" s="9">
        <f>IF(H231="","",IFERROR(IF(AND(INDEX(Rates!$F$5:$F$26,MATCH(H231,Rates!$A$5:$A$26,0))=0,INDEX(Rates!$G$5:$G$26,MATCH(H231,Rates!$A$5:$A$26,0))=0),"Deduct (no threshold)",IF(OR(AND(INDEX(Rates!$F$5:$F$26,MATCH(H231,Rates!$A$5:$A$26,0))&gt;0,J231&gt;INDEX(Rates!$F$5:$F$26,MATCH(H231,Rates!$A$5:$A$26,0))),AND(INDEX(Rates!$G$5:$G$26,MATCH(H231,Rates!$A$5:$A$26,0))&gt;0,O231&gt;INDEX(Rates!$G$5:$G$26,MATCH(H231,Rates!$A$5:$A$26,0)))),"Deduct","Below threshold: check")),"?"))</f>
        <v/>
      </c>
      <c r="Q231" s="10" t="n"/>
      <c r="R231" s="16">
        <f>IF(OR(B231="",Q231=""),0,IF(Q231&gt;B231,((YEAR(Q231)-YEAR(B231))*12+MONTH(Q231)-MONTH(B231)+1),0))</f>
        <v/>
      </c>
      <c r="S231" s="15">
        <f>ROUND(N231*Settings!$B$8*R231,0)</f>
        <v/>
      </c>
      <c r="T231" s="17">
        <f>IF(B231="","",IF(MONTH(IF(Q231="",B231,Q231))=3,DATE(YEAR(IF(Q231="",B231,Q231)),4,30),DATE(YEAR(IF(Q231="",B231,Q231)),MONTH(IF(Q231="",B231,Q231))+1,7)))</f>
        <v/>
      </c>
      <c r="U231" s="10" t="n"/>
      <c r="V231" s="11" t="n"/>
      <c r="W231" s="16">
        <f>IF(OR(B231="",N231=0),0,IF(U231="",IF(Settings!$B$4&gt;T231,((YEAR(Settings!$B$4)-YEAR(IF(Q231="",B231,Q231)))*12+MONTH(Settings!$B$4)-MONTH(IF(Q231="",B231,Q231))+1),0),IF(U231&gt;T231,((YEAR(U231)-YEAR(IF(Q231="",B231,Q231)))*12+MONTH(U231)-MONTH(IF(Q231="",B231,Q231))+1),0)))</f>
        <v/>
      </c>
      <c r="X231" s="15">
        <f>ROUND(N231*Settings!$B$9*W231,0)</f>
        <v/>
      </c>
      <c r="Y231" s="15">
        <f>S231+X231</f>
        <v/>
      </c>
      <c r="Z231" s="18">
        <f>IF(B231="","",DATE(YEAR(IF(Q231="",B231,Q231)),MONTH(IF(Q231="",B231,Q231)),1))</f>
        <v/>
      </c>
      <c r="AA231" s="9">
        <f>IF(B231="","","Q"&amp;(INT(MOD(MONTH(IF(Q231="",B231,Q231))-4,12)/3)+1))</f>
        <v/>
      </c>
      <c r="AB231" s="9">
        <f>IF(H231="","",IFERROR(INDEX(Rates!$M$5:$M$26,MATCH(H231,Rates!$A$5:$A$26,0)),""))</f>
        <v/>
      </c>
    </row>
    <row r="232">
      <c r="A232" s="9">
        <f>IF(B232="","",ROW()-4)</f>
        <v/>
      </c>
      <c r="B232" s="10" t="n"/>
      <c r="C232" s="11" t="n"/>
      <c r="D232" s="11" t="n"/>
      <c r="E232" s="9">
        <f>IF(B232="","",IF(D232="","No PAN",IF(AND(LEN(D232)=10,ISERROR(VALUE(LEFT(D232,1))),ISERROR(VALUE(MID(D232,5,1))),ISNUMBER(VALUE(MID(D232,6,4))),ISERROR(VALUE(RIGHT(D232,1)))),"Format OK","Check PAN")))</f>
        <v/>
      </c>
      <c r="F232" s="11" t="n"/>
      <c r="G232" s="9">
        <f>IF(B232="","",IF(F232&lt;&gt;"",F232,IF(E232&lt;&gt;"Format OK","Others",IF(OR(MID(D232,4,1)="P",MID(D232,4,1)="H"),"Individual/HUF",IF(MID(D232,4,1)="C","Company","Others")))))</f>
        <v/>
      </c>
      <c r="H232" s="11" t="n"/>
      <c r="I232" s="9">
        <f>IF(H232="","",IFERROR(INDEX(IF(G232="Individual/HUF",Rates!$C$5:$C$26,IF(G232="Company",Rates!$D$5:$D$26,Rates!$E$5:$E$26)),MATCH(H232,Rates!$A$5:$A$26,0)),"?"))</f>
        <v/>
      </c>
      <c r="J232" s="12" t="n"/>
      <c r="K232" s="13">
        <f>IF(H232="","",IFERROR(INDEX(IF(G232="Individual/HUF",Rates!$I$5:$I$26,IF(G232="Company",Rates!$J$5:$J$26,Rates!$K$5:$K$26)),MATCH(H232,Rates!$A$5:$A$26,0)),""))</f>
        <v/>
      </c>
      <c r="L232" s="14" t="n"/>
      <c r="M232" s="13">
        <f>IF(H232="","",IF(L232&lt;&gt;"",IF(E232="Format OK",L232,MAX(L232,INDEX(Rates!$L$5:$L$26,MATCH(H232,Rates!$A$5:$A$26,0)))),IF(K232="","rate?",IF(E232="Format OK",K232,MAX(K232,INDEX(Rates!$L$5:$L$26,MATCH(H232,Rates!$A$5:$A$26,0)))))))</f>
        <v/>
      </c>
      <c r="N232" s="15">
        <f>IF(OR(H232="",NOT(ISNUMBER(M232))),0,IF(AND(LEFT(P232,5)="Below",L232=""),0,ROUND(J232*M232,0)))</f>
        <v/>
      </c>
      <c r="O232" s="15">
        <f>IF(H232="","",SUMIFS($J$5:$J$504,$C$5:$C$504,C232,$H$5:$H$504,H232,$B$5:$B$504,"&lt;="&amp;B232,$B$5:$B$504,"&gt;="&amp;Settings!$B$5))</f>
        <v/>
      </c>
      <c r="P232" s="9">
        <f>IF(H232="","",IFERROR(IF(AND(INDEX(Rates!$F$5:$F$26,MATCH(H232,Rates!$A$5:$A$26,0))=0,INDEX(Rates!$G$5:$G$26,MATCH(H232,Rates!$A$5:$A$26,0))=0),"Deduct (no threshold)",IF(OR(AND(INDEX(Rates!$F$5:$F$26,MATCH(H232,Rates!$A$5:$A$26,0))&gt;0,J232&gt;INDEX(Rates!$F$5:$F$26,MATCH(H232,Rates!$A$5:$A$26,0))),AND(INDEX(Rates!$G$5:$G$26,MATCH(H232,Rates!$A$5:$A$26,0))&gt;0,O232&gt;INDEX(Rates!$G$5:$G$26,MATCH(H232,Rates!$A$5:$A$26,0)))),"Deduct","Below threshold: check")),"?"))</f>
        <v/>
      </c>
      <c r="Q232" s="10" t="n"/>
      <c r="R232" s="16">
        <f>IF(OR(B232="",Q232=""),0,IF(Q232&gt;B232,((YEAR(Q232)-YEAR(B232))*12+MONTH(Q232)-MONTH(B232)+1),0))</f>
        <v/>
      </c>
      <c r="S232" s="15">
        <f>ROUND(N232*Settings!$B$8*R232,0)</f>
        <v/>
      </c>
      <c r="T232" s="17">
        <f>IF(B232="","",IF(MONTH(IF(Q232="",B232,Q232))=3,DATE(YEAR(IF(Q232="",B232,Q232)),4,30),DATE(YEAR(IF(Q232="",B232,Q232)),MONTH(IF(Q232="",B232,Q232))+1,7)))</f>
        <v/>
      </c>
      <c r="U232" s="10" t="n"/>
      <c r="V232" s="11" t="n"/>
      <c r="W232" s="16">
        <f>IF(OR(B232="",N232=0),0,IF(U232="",IF(Settings!$B$4&gt;T232,((YEAR(Settings!$B$4)-YEAR(IF(Q232="",B232,Q232)))*12+MONTH(Settings!$B$4)-MONTH(IF(Q232="",B232,Q232))+1),0),IF(U232&gt;T232,((YEAR(U232)-YEAR(IF(Q232="",B232,Q232)))*12+MONTH(U232)-MONTH(IF(Q232="",B232,Q232))+1),0)))</f>
        <v/>
      </c>
      <c r="X232" s="15">
        <f>ROUND(N232*Settings!$B$9*W232,0)</f>
        <v/>
      </c>
      <c r="Y232" s="15">
        <f>S232+X232</f>
        <v/>
      </c>
      <c r="Z232" s="18">
        <f>IF(B232="","",DATE(YEAR(IF(Q232="",B232,Q232)),MONTH(IF(Q232="",B232,Q232)),1))</f>
        <v/>
      </c>
      <c r="AA232" s="9">
        <f>IF(B232="","","Q"&amp;(INT(MOD(MONTH(IF(Q232="",B232,Q232))-4,12)/3)+1))</f>
        <v/>
      </c>
      <c r="AB232" s="9">
        <f>IF(H232="","",IFERROR(INDEX(Rates!$M$5:$M$26,MATCH(H232,Rates!$A$5:$A$26,0)),""))</f>
        <v/>
      </c>
    </row>
    <row r="233">
      <c r="A233" s="9">
        <f>IF(B233="","",ROW()-4)</f>
        <v/>
      </c>
      <c r="B233" s="10" t="n"/>
      <c r="C233" s="11" t="n"/>
      <c r="D233" s="11" t="n"/>
      <c r="E233" s="9">
        <f>IF(B233="","",IF(D233="","No PAN",IF(AND(LEN(D233)=10,ISERROR(VALUE(LEFT(D233,1))),ISERROR(VALUE(MID(D233,5,1))),ISNUMBER(VALUE(MID(D233,6,4))),ISERROR(VALUE(RIGHT(D233,1)))),"Format OK","Check PAN")))</f>
        <v/>
      </c>
      <c r="F233" s="11" t="n"/>
      <c r="G233" s="9">
        <f>IF(B233="","",IF(F233&lt;&gt;"",F233,IF(E233&lt;&gt;"Format OK","Others",IF(OR(MID(D233,4,1)="P",MID(D233,4,1)="H"),"Individual/HUF",IF(MID(D233,4,1)="C","Company","Others")))))</f>
        <v/>
      </c>
      <c r="H233" s="11" t="n"/>
      <c r="I233" s="9">
        <f>IF(H233="","",IFERROR(INDEX(IF(G233="Individual/HUF",Rates!$C$5:$C$26,IF(G233="Company",Rates!$D$5:$D$26,Rates!$E$5:$E$26)),MATCH(H233,Rates!$A$5:$A$26,0)),"?"))</f>
        <v/>
      </c>
      <c r="J233" s="12" t="n"/>
      <c r="K233" s="13">
        <f>IF(H233="","",IFERROR(INDEX(IF(G233="Individual/HUF",Rates!$I$5:$I$26,IF(G233="Company",Rates!$J$5:$J$26,Rates!$K$5:$K$26)),MATCH(H233,Rates!$A$5:$A$26,0)),""))</f>
        <v/>
      </c>
      <c r="L233" s="14" t="n"/>
      <c r="M233" s="13">
        <f>IF(H233="","",IF(L233&lt;&gt;"",IF(E233="Format OK",L233,MAX(L233,INDEX(Rates!$L$5:$L$26,MATCH(H233,Rates!$A$5:$A$26,0)))),IF(K233="","rate?",IF(E233="Format OK",K233,MAX(K233,INDEX(Rates!$L$5:$L$26,MATCH(H233,Rates!$A$5:$A$26,0)))))))</f>
        <v/>
      </c>
      <c r="N233" s="15">
        <f>IF(OR(H233="",NOT(ISNUMBER(M233))),0,IF(AND(LEFT(P233,5)="Below",L233=""),0,ROUND(J233*M233,0)))</f>
        <v/>
      </c>
      <c r="O233" s="15">
        <f>IF(H233="","",SUMIFS($J$5:$J$504,$C$5:$C$504,C233,$H$5:$H$504,H233,$B$5:$B$504,"&lt;="&amp;B233,$B$5:$B$504,"&gt;="&amp;Settings!$B$5))</f>
        <v/>
      </c>
      <c r="P233" s="9">
        <f>IF(H233="","",IFERROR(IF(AND(INDEX(Rates!$F$5:$F$26,MATCH(H233,Rates!$A$5:$A$26,0))=0,INDEX(Rates!$G$5:$G$26,MATCH(H233,Rates!$A$5:$A$26,0))=0),"Deduct (no threshold)",IF(OR(AND(INDEX(Rates!$F$5:$F$26,MATCH(H233,Rates!$A$5:$A$26,0))&gt;0,J233&gt;INDEX(Rates!$F$5:$F$26,MATCH(H233,Rates!$A$5:$A$26,0))),AND(INDEX(Rates!$G$5:$G$26,MATCH(H233,Rates!$A$5:$A$26,0))&gt;0,O233&gt;INDEX(Rates!$G$5:$G$26,MATCH(H233,Rates!$A$5:$A$26,0)))),"Deduct","Below threshold: check")),"?"))</f>
        <v/>
      </c>
      <c r="Q233" s="10" t="n"/>
      <c r="R233" s="16">
        <f>IF(OR(B233="",Q233=""),0,IF(Q233&gt;B233,((YEAR(Q233)-YEAR(B233))*12+MONTH(Q233)-MONTH(B233)+1),0))</f>
        <v/>
      </c>
      <c r="S233" s="15">
        <f>ROUND(N233*Settings!$B$8*R233,0)</f>
        <v/>
      </c>
      <c r="T233" s="17">
        <f>IF(B233="","",IF(MONTH(IF(Q233="",B233,Q233))=3,DATE(YEAR(IF(Q233="",B233,Q233)),4,30),DATE(YEAR(IF(Q233="",B233,Q233)),MONTH(IF(Q233="",B233,Q233))+1,7)))</f>
        <v/>
      </c>
      <c r="U233" s="10" t="n"/>
      <c r="V233" s="11" t="n"/>
      <c r="W233" s="16">
        <f>IF(OR(B233="",N233=0),0,IF(U233="",IF(Settings!$B$4&gt;T233,((YEAR(Settings!$B$4)-YEAR(IF(Q233="",B233,Q233)))*12+MONTH(Settings!$B$4)-MONTH(IF(Q233="",B233,Q233))+1),0),IF(U233&gt;T233,((YEAR(U233)-YEAR(IF(Q233="",B233,Q233)))*12+MONTH(U233)-MONTH(IF(Q233="",B233,Q233))+1),0)))</f>
        <v/>
      </c>
      <c r="X233" s="15">
        <f>ROUND(N233*Settings!$B$9*W233,0)</f>
        <v/>
      </c>
      <c r="Y233" s="15">
        <f>S233+X233</f>
        <v/>
      </c>
      <c r="Z233" s="18">
        <f>IF(B233="","",DATE(YEAR(IF(Q233="",B233,Q233)),MONTH(IF(Q233="",B233,Q233)),1))</f>
        <v/>
      </c>
      <c r="AA233" s="9">
        <f>IF(B233="","","Q"&amp;(INT(MOD(MONTH(IF(Q233="",B233,Q233))-4,12)/3)+1))</f>
        <v/>
      </c>
      <c r="AB233" s="9">
        <f>IF(H233="","",IFERROR(INDEX(Rates!$M$5:$M$26,MATCH(H233,Rates!$A$5:$A$26,0)),""))</f>
        <v/>
      </c>
    </row>
    <row r="234">
      <c r="A234" s="9">
        <f>IF(B234="","",ROW()-4)</f>
        <v/>
      </c>
      <c r="B234" s="10" t="n"/>
      <c r="C234" s="11" t="n"/>
      <c r="D234" s="11" t="n"/>
      <c r="E234" s="9">
        <f>IF(B234="","",IF(D234="","No PAN",IF(AND(LEN(D234)=10,ISERROR(VALUE(LEFT(D234,1))),ISERROR(VALUE(MID(D234,5,1))),ISNUMBER(VALUE(MID(D234,6,4))),ISERROR(VALUE(RIGHT(D234,1)))),"Format OK","Check PAN")))</f>
        <v/>
      </c>
      <c r="F234" s="11" t="n"/>
      <c r="G234" s="9">
        <f>IF(B234="","",IF(F234&lt;&gt;"",F234,IF(E234&lt;&gt;"Format OK","Others",IF(OR(MID(D234,4,1)="P",MID(D234,4,1)="H"),"Individual/HUF",IF(MID(D234,4,1)="C","Company","Others")))))</f>
        <v/>
      </c>
      <c r="H234" s="11" t="n"/>
      <c r="I234" s="9">
        <f>IF(H234="","",IFERROR(INDEX(IF(G234="Individual/HUF",Rates!$C$5:$C$26,IF(G234="Company",Rates!$D$5:$D$26,Rates!$E$5:$E$26)),MATCH(H234,Rates!$A$5:$A$26,0)),"?"))</f>
        <v/>
      </c>
      <c r="J234" s="12" t="n"/>
      <c r="K234" s="13">
        <f>IF(H234="","",IFERROR(INDEX(IF(G234="Individual/HUF",Rates!$I$5:$I$26,IF(G234="Company",Rates!$J$5:$J$26,Rates!$K$5:$K$26)),MATCH(H234,Rates!$A$5:$A$26,0)),""))</f>
        <v/>
      </c>
      <c r="L234" s="14" t="n"/>
      <c r="M234" s="13">
        <f>IF(H234="","",IF(L234&lt;&gt;"",IF(E234="Format OK",L234,MAX(L234,INDEX(Rates!$L$5:$L$26,MATCH(H234,Rates!$A$5:$A$26,0)))),IF(K234="","rate?",IF(E234="Format OK",K234,MAX(K234,INDEX(Rates!$L$5:$L$26,MATCH(H234,Rates!$A$5:$A$26,0)))))))</f>
        <v/>
      </c>
      <c r="N234" s="15">
        <f>IF(OR(H234="",NOT(ISNUMBER(M234))),0,IF(AND(LEFT(P234,5)="Below",L234=""),0,ROUND(J234*M234,0)))</f>
        <v/>
      </c>
      <c r="O234" s="15">
        <f>IF(H234="","",SUMIFS($J$5:$J$504,$C$5:$C$504,C234,$H$5:$H$504,H234,$B$5:$B$504,"&lt;="&amp;B234,$B$5:$B$504,"&gt;="&amp;Settings!$B$5))</f>
        <v/>
      </c>
      <c r="P234" s="9">
        <f>IF(H234="","",IFERROR(IF(AND(INDEX(Rates!$F$5:$F$26,MATCH(H234,Rates!$A$5:$A$26,0))=0,INDEX(Rates!$G$5:$G$26,MATCH(H234,Rates!$A$5:$A$26,0))=0),"Deduct (no threshold)",IF(OR(AND(INDEX(Rates!$F$5:$F$26,MATCH(H234,Rates!$A$5:$A$26,0))&gt;0,J234&gt;INDEX(Rates!$F$5:$F$26,MATCH(H234,Rates!$A$5:$A$26,0))),AND(INDEX(Rates!$G$5:$G$26,MATCH(H234,Rates!$A$5:$A$26,0))&gt;0,O234&gt;INDEX(Rates!$G$5:$G$26,MATCH(H234,Rates!$A$5:$A$26,0)))),"Deduct","Below threshold: check")),"?"))</f>
        <v/>
      </c>
      <c r="Q234" s="10" t="n"/>
      <c r="R234" s="16">
        <f>IF(OR(B234="",Q234=""),0,IF(Q234&gt;B234,((YEAR(Q234)-YEAR(B234))*12+MONTH(Q234)-MONTH(B234)+1),0))</f>
        <v/>
      </c>
      <c r="S234" s="15">
        <f>ROUND(N234*Settings!$B$8*R234,0)</f>
        <v/>
      </c>
      <c r="T234" s="17">
        <f>IF(B234="","",IF(MONTH(IF(Q234="",B234,Q234))=3,DATE(YEAR(IF(Q234="",B234,Q234)),4,30),DATE(YEAR(IF(Q234="",B234,Q234)),MONTH(IF(Q234="",B234,Q234))+1,7)))</f>
        <v/>
      </c>
      <c r="U234" s="10" t="n"/>
      <c r="V234" s="11" t="n"/>
      <c r="W234" s="16">
        <f>IF(OR(B234="",N234=0),0,IF(U234="",IF(Settings!$B$4&gt;T234,((YEAR(Settings!$B$4)-YEAR(IF(Q234="",B234,Q234)))*12+MONTH(Settings!$B$4)-MONTH(IF(Q234="",B234,Q234))+1),0),IF(U234&gt;T234,((YEAR(U234)-YEAR(IF(Q234="",B234,Q234)))*12+MONTH(U234)-MONTH(IF(Q234="",B234,Q234))+1),0)))</f>
        <v/>
      </c>
      <c r="X234" s="15">
        <f>ROUND(N234*Settings!$B$9*W234,0)</f>
        <v/>
      </c>
      <c r="Y234" s="15">
        <f>S234+X234</f>
        <v/>
      </c>
      <c r="Z234" s="18">
        <f>IF(B234="","",DATE(YEAR(IF(Q234="",B234,Q234)),MONTH(IF(Q234="",B234,Q234)),1))</f>
        <v/>
      </c>
      <c r="AA234" s="9">
        <f>IF(B234="","","Q"&amp;(INT(MOD(MONTH(IF(Q234="",B234,Q234))-4,12)/3)+1))</f>
        <v/>
      </c>
      <c r="AB234" s="9">
        <f>IF(H234="","",IFERROR(INDEX(Rates!$M$5:$M$26,MATCH(H234,Rates!$A$5:$A$26,0)),""))</f>
        <v/>
      </c>
    </row>
    <row r="235">
      <c r="A235" s="9">
        <f>IF(B235="","",ROW()-4)</f>
        <v/>
      </c>
      <c r="B235" s="10" t="n"/>
      <c r="C235" s="11" t="n"/>
      <c r="D235" s="11" t="n"/>
      <c r="E235" s="9">
        <f>IF(B235="","",IF(D235="","No PAN",IF(AND(LEN(D235)=10,ISERROR(VALUE(LEFT(D235,1))),ISERROR(VALUE(MID(D235,5,1))),ISNUMBER(VALUE(MID(D235,6,4))),ISERROR(VALUE(RIGHT(D235,1)))),"Format OK","Check PAN")))</f>
        <v/>
      </c>
      <c r="F235" s="11" t="n"/>
      <c r="G235" s="9">
        <f>IF(B235="","",IF(F235&lt;&gt;"",F235,IF(E235&lt;&gt;"Format OK","Others",IF(OR(MID(D235,4,1)="P",MID(D235,4,1)="H"),"Individual/HUF",IF(MID(D235,4,1)="C","Company","Others")))))</f>
        <v/>
      </c>
      <c r="H235" s="11" t="n"/>
      <c r="I235" s="9">
        <f>IF(H235="","",IFERROR(INDEX(IF(G235="Individual/HUF",Rates!$C$5:$C$26,IF(G235="Company",Rates!$D$5:$D$26,Rates!$E$5:$E$26)),MATCH(H235,Rates!$A$5:$A$26,0)),"?"))</f>
        <v/>
      </c>
      <c r="J235" s="12" t="n"/>
      <c r="K235" s="13">
        <f>IF(H235="","",IFERROR(INDEX(IF(G235="Individual/HUF",Rates!$I$5:$I$26,IF(G235="Company",Rates!$J$5:$J$26,Rates!$K$5:$K$26)),MATCH(H235,Rates!$A$5:$A$26,0)),""))</f>
        <v/>
      </c>
      <c r="L235" s="14" t="n"/>
      <c r="M235" s="13">
        <f>IF(H235="","",IF(L235&lt;&gt;"",IF(E235="Format OK",L235,MAX(L235,INDEX(Rates!$L$5:$L$26,MATCH(H235,Rates!$A$5:$A$26,0)))),IF(K235="","rate?",IF(E235="Format OK",K235,MAX(K235,INDEX(Rates!$L$5:$L$26,MATCH(H235,Rates!$A$5:$A$26,0)))))))</f>
        <v/>
      </c>
      <c r="N235" s="15">
        <f>IF(OR(H235="",NOT(ISNUMBER(M235))),0,IF(AND(LEFT(P235,5)="Below",L235=""),0,ROUND(J235*M235,0)))</f>
        <v/>
      </c>
      <c r="O235" s="15">
        <f>IF(H235="","",SUMIFS($J$5:$J$504,$C$5:$C$504,C235,$H$5:$H$504,H235,$B$5:$B$504,"&lt;="&amp;B235,$B$5:$B$504,"&gt;="&amp;Settings!$B$5))</f>
        <v/>
      </c>
      <c r="P235" s="9">
        <f>IF(H235="","",IFERROR(IF(AND(INDEX(Rates!$F$5:$F$26,MATCH(H235,Rates!$A$5:$A$26,0))=0,INDEX(Rates!$G$5:$G$26,MATCH(H235,Rates!$A$5:$A$26,0))=0),"Deduct (no threshold)",IF(OR(AND(INDEX(Rates!$F$5:$F$26,MATCH(H235,Rates!$A$5:$A$26,0))&gt;0,J235&gt;INDEX(Rates!$F$5:$F$26,MATCH(H235,Rates!$A$5:$A$26,0))),AND(INDEX(Rates!$G$5:$G$26,MATCH(H235,Rates!$A$5:$A$26,0))&gt;0,O235&gt;INDEX(Rates!$G$5:$G$26,MATCH(H235,Rates!$A$5:$A$26,0)))),"Deduct","Below threshold: check")),"?"))</f>
        <v/>
      </c>
      <c r="Q235" s="10" t="n"/>
      <c r="R235" s="16">
        <f>IF(OR(B235="",Q235=""),0,IF(Q235&gt;B235,((YEAR(Q235)-YEAR(B235))*12+MONTH(Q235)-MONTH(B235)+1),0))</f>
        <v/>
      </c>
      <c r="S235" s="15">
        <f>ROUND(N235*Settings!$B$8*R235,0)</f>
        <v/>
      </c>
      <c r="T235" s="17">
        <f>IF(B235="","",IF(MONTH(IF(Q235="",B235,Q235))=3,DATE(YEAR(IF(Q235="",B235,Q235)),4,30),DATE(YEAR(IF(Q235="",B235,Q235)),MONTH(IF(Q235="",B235,Q235))+1,7)))</f>
        <v/>
      </c>
      <c r="U235" s="10" t="n"/>
      <c r="V235" s="11" t="n"/>
      <c r="W235" s="16">
        <f>IF(OR(B235="",N235=0),0,IF(U235="",IF(Settings!$B$4&gt;T235,((YEAR(Settings!$B$4)-YEAR(IF(Q235="",B235,Q235)))*12+MONTH(Settings!$B$4)-MONTH(IF(Q235="",B235,Q235))+1),0),IF(U235&gt;T235,((YEAR(U235)-YEAR(IF(Q235="",B235,Q235)))*12+MONTH(U235)-MONTH(IF(Q235="",B235,Q235))+1),0)))</f>
        <v/>
      </c>
      <c r="X235" s="15">
        <f>ROUND(N235*Settings!$B$9*W235,0)</f>
        <v/>
      </c>
      <c r="Y235" s="15">
        <f>S235+X235</f>
        <v/>
      </c>
      <c r="Z235" s="18">
        <f>IF(B235="","",DATE(YEAR(IF(Q235="",B235,Q235)),MONTH(IF(Q235="",B235,Q235)),1))</f>
        <v/>
      </c>
      <c r="AA235" s="9">
        <f>IF(B235="","","Q"&amp;(INT(MOD(MONTH(IF(Q235="",B235,Q235))-4,12)/3)+1))</f>
        <v/>
      </c>
      <c r="AB235" s="9">
        <f>IF(H235="","",IFERROR(INDEX(Rates!$M$5:$M$26,MATCH(H235,Rates!$A$5:$A$26,0)),""))</f>
        <v/>
      </c>
    </row>
    <row r="236">
      <c r="A236" s="9">
        <f>IF(B236="","",ROW()-4)</f>
        <v/>
      </c>
      <c r="B236" s="10" t="n"/>
      <c r="C236" s="11" t="n"/>
      <c r="D236" s="11" t="n"/>
      <c r="E236" s="9">
        <f>IF(B236="","",IF(D236="","No PAN",IF(AND(LEN(D236)=10,ISERROR(VALUE(LEFT(D236,1))),ISERROR(VALUE(MID(D236,5,1))),ISNUMBER(VALUE(MID(D236,6,4))),ISERROR(VALUE(RIGHT(D236,1)))),"Format OK","Check PAN")))</f>
        <v/>
      </c>
      <c r="F236" s="11" t="n"/>
      <c r="G236" s="9">
        <f>IF(B236="","",IF(F236&lt;&gt;"",F236,IF(E236&lt;&gt;"Format OK","Others",IF(OR(MID(D236,4,1)="P",MID(D236,4,1)="H"),"Individual/HUF",IF(MID(D236,4,1)="C","Company","Others")))))</f>
        <v/>
      </c>
      <c r="H236" s="11" t="n"/>
      <c r="I236" s="9">
        <f>IF(H236="","",IFERROR(INDEX(IF(G236="Individual/HUF",Rates!$C$5:$C$26,IF(G236="Company",Rates!$D$5:$D$26,Rates!$E$5:$E$26)),MATCH(H236,Rates!$A$5:$A$26,0)),"?"))</f>
        <v/>
      </c>
      <c r="J236" s="12" t="n"/>
      <c r="K236" s="13">
        <f>IF(H236="","",IFERROR(INDEX(IF(G236="Individual/HUF",Rates!$I$5:$I$26,IF(G236="Company",Rates!$J$5:$J$26,Rates!$K$5:$K$26)),MATCH(H236,Rates!$A$5:$A$26,0)),""))</f>
        <v/>
      </c>
      <c r="L236" s="14" t="n"/>
      <c r="M236" s="13">
        <f>IF(H236="","",IF(L236&lt;&gt;"",IF(E236="Format OK",L236,MAX(L236,INDEX(Rates!$L$5:$L$26,MATCH(H236,Rates!$A$5:$A$26,0)))),IF(K236="","rate?",IF(E236="Format OK",K236,MAX(K236,INDEX(Rates!$L$5:$L$26,MATCH(H236,Rates!$A$5:$A$26,0)))))))</f>
        <v/>
      </c>
      <c r="N236" s="15">
        <f>IF(OR(H236="",NOT(ISNUMBER(M236))),0,IF(AND(LEFT(P236,5)="Below",L236=""),0,ROUND(J236*M236,0)))</f>
        <v/>
      </c>
      <c r="O236" s="15">
        <f>IF(H236="","",SUMIFS($J$5:$J$504,$C$5:$C$504,C236,$H$5:$H$504,H236,$B$5:$B$504,"&lt;="&amp;B236,$B$5:$B$504,"&gt;="&amp;Settings!$B$5))</f>
        <v/>
      </c>
      <c r="P236" s="9">
        <f>IF(H236="","",IFERROR(IF(AND(INDEX(Rates!$F$5:$F$26,MATCH(H236,Rates!$A$5:$A$26,0))=0,INDEX(Rates!$G$5:$G$26,MATCH(H236,Rates!$A$5:$A$26,0))=0),"Deduct (no threshold)",IF(OR(AND(INDEX(Rates!$F$5:$F$26,MATCH(H236,Rates!$A$5:$A$26,0))&gt;0,J236&gt;INDEX(Rates!$F$5:$F$26,MATCH(H236,Rates!$A$5:$A$26,0))),AND(INDEX(Rates!$G$5:$G$26,MATCH(H236,Rates!$A$5:$A$26,0))&gt;0,O236&gt;INDEX(Rates!$G$5:$G$26,MATCH(H236,Rates!$A$5:$A$26,0)))),"Deduct","Below threshold: check")),"?"))</f>
        <v/>
      </c>
      <c r="Q236" s="10" t="n"/>
      <c r="R236" s="16">
        <f>IF(OR(B236="",Q236=""),0,IF(Q236&gt;B236,((YEAR(Q236)-YEAR(B236))*12+MONTH(Q236)-MONTH(B236)+1),0))</f>
        <v/>
      </c>
      <c r="S236" s="15">
        <f>ROUND(N236*Settings!$B$8*R236,0)</f>
        <v/>
      </c>
      <c r="T236" s="17">
        <f>IF(B236="","",IF(MONTH(IF(Q236="",B236,Q236))=3,DATE(YEAR(IF(Q236="",B236,Q236)),4,30),DATE(YEAR(IF(Q236="",B236,Q236)),MONTH(IF(Q236="",B236,Q236))+1,7)))</f>
        <v/>
      </c>
      <c r="U236" s="10" t="n"/>
      <c r="V236" s="11" t="n"/>
      <c r="W236" s="16">
        <f>IF(OR(B236="",N236=0),0,IF(U236="",IF(Settings!$B$4&gt;T236,((YEAR(Settings!$B$4)-YEAR(IF(Q236="",B236,Q236)))*12+MONTH(Settings!$B$4)-MONTH(IF(Q236="",B236,Q236))+1),0),IF(U236&gt;T236,((YEAR(U236)-YEAR(IF(Q236="",B236,Q236)))*12+MONTH(U236)-MONTH(IF(Q236="",B236,Q236))+1),0)))</f>
        <v/>
      </c>
      <c r="X236" s="15">
        <f>ROUND(N236*Settings!$B$9*W236,0)</f>
        <v/>
      </c>
      <c r="Y236" s="15">
        <f>S236+X236</f>
        <v/>
      </c>
      <c r="Z236" s="18">
        <f>IF(B236="","",DATE(YEAR(IF(Q236="",B236,Q236)),MONTH(IF(Q236="",B236,Q236)),1))</f>
        <v/>
      </c>
      <c r="AA236" s="9">
        <f>IF(B236="","","Q"&amp;(INT(MOD(MONTH(IF(Q236="",B236,Q236))-4,12)/3)+1))</f>
        <v/>
      </c>
      <c r="AB236" s="9">
        <f>IF(H236="","",IFERROR(INDEX(Rates!$M$5:$M$26,MATCH(H236,Rates!$A$5:$A$26,0)),""))</f>
        <v/>
      </c>
    </row>
    <row r="237">
      <c r="A237" s="9">
        <f>IF(B237="","",ROW()-4)</f>
        <v/>
      </c>
      <c r="B237" s="10" t="n"/>
      <c r="C237" s="11" t="n"/>
      <c r="D237" s="11" t="n"/>
      <c r="E237" s="9">
        <f>IF(B237="","",IF(D237="","No PAN",IF(AND(LEN(D237)=10,ISERROR(VALUE(LEFT(D237,1))),ISERROR(VALUE(MID(D237,5,1))),ISNUMBER(VALUE(MID(D237,6,4))),ISERROR(VALUE(RIGHT(D237,1)))),"Format OK","Check PAN")))</f>
        <v/>
      </c>
      <c r="F237" s="11" t="n"/>
      <c r="G237" s="9">
        <f>IF(B237="","",IF(F237&lt;&gt;"",F237,IF(E237&lt;&gt;"Format OK","Others",IF(OR(MID(D237,4,1)="P",MID(D237,4,1)="H"),"Individual/HUF",IF(MID(D237,4,1)="C","Company","Others")))))</f>
        <v/>
      </c>
      <c r="H237" s="11" t="n"/>
      <c r="I237" s="9">
        <f>IF(H237="","",IFERROR(INDEX(IF(G237="Individual/HUF",Rates!$C$5:$C$26,IF(G237="Company",Rates!$D$5:$D$26,Rates!$E$5:$E$26)),MATCH(H237,Rates!$A$5:$A$26,0)),"?"))</f>
        <v/>
      </c>
      <c r="J237" s="12" t="n"/>
      <c r="K237" s="13">
        <f>IF(H237="","",IFERROR(INDEX(IF(G237="Individual/HUF",Rates!$I$5:$I$26,IF(G237="Company",Rates!$J$5:$J$26,Rates!$K$5:$K$26)),MATCH(H237,Rates!$A$5:$A$26,0)),""))</f>
        <v/>
      </c>
      <c r="L237" s="14" t="n"/>
      <c r="M237" s="13">
        <f>IF(H237="","",IF(L237&lt;&gt;"",IF(E237="Format OK",L237,MAX(L237,INDEX(Rates!$L$5:$L$26,MATCH(H237,Rates!$A$5:$A$26,0)))),IF(K237="","rate?",IF(E237="Format OK",K237,MAX(K237,INDEX(Rates!$L$5:$L$26,MATCH(H237,Rates!$A$5:$A$26,0)))))))</f>
        <v/>
      </c>
      <c r="N237" s="15">
        <f>IF(OR(H237="",NOT(ISNUMBER(M237))),0,IF(AND(LEFT(P237,5)="Below",L237=""),0,ROUND(J237*M237,0)))</f>
        <v/>
      </c>
      <c r="O237" s="15">
        <f>IF(H237="","",SUMIFS($J$5:$J$504,$C$5:$C$504,C237,$H$5:$H$504,H237,$B$5:$B$504,"&lt;="&amp;B237,$B$5:$B$504,"&gt;="&amp;Settings!$B$5))</f>
        <v/>
      </c>
      <c r="P237" s="9">
        <f>IF(H237="","",IFERROR(IF(AND(INDEX(Rates!$F$5:$F$26,MATCH(H237,Rates!$A$5:$A$26,0))=0,INDEX(Rates!$G$5:$G$26,MATCH(H237,Rates!$A$5:$A$26,0))=0),"Deduct (no threshold)",IF(OR(AND(INDEX(Rates!$F$5:$F$26,MATCH(H237,Rates!$A$5:$A$26,0))&gt;0,J237&gt;INDEX(Rates!$F$5:$F$26,MATCH(H237,Rates!$A$5:$A$26,0))),AND(INDEX(Rates!$G$5:$G$26,MATCH(H237,Rates!$A$5:$A$26,0))&gt;0,O237&gt;INDEX(Rates!$G$5:$G$26,MATCH(H237,Rates!$A$5:$A$26,0)))),"Deduct","Below threshold: check")),"?"))</f>
        <v/>
      </c>
      <c r="Q237" s="10" t="n"/>
      <c r="R237" s="16">
        <f>IF(OR(B237="",Q237=""),0,IF(Q237&gt;B237,((YEAR(Q237)-YEAR(B237))*12+MONTH(Q237)-MONTH(B237)+1),0))</f>
        <v/>
      </c>
      <c r="S237" s="15">
        <f>ROUND(N237*Settings!$B$8*R237,0)</f>
        <v/>
      </c>
      <c r="T237" s="17">
        <f>IF(B237="","",IF(MONTH(IF(Q237="",B237,Q237))=3,DATE(YEAR(IF(Q237="",B237,Q237)),4,30),DATE(YEAR(IF(Q237="",B237,Q237)),MONTH(IF(Q237="",B237,Q237))+1,7)))</f>
        <v/>
      </c>
      <c r="U237" s="10" t="n"/>
      <c r="V237" s="11" t="n"/>
      <c r="W237" s="16">
        <f>IF(OR(B237="",N237=0),0,IF(U237="",IF(Settings!$B$4&gt;T237,((YEAR(Settings!$B$4)-YEAR(IF(Q237="",B237,Q237)))*12+MONTH(Settings!$B$4)-MONTH(IF(Q237="",B237,Q237))+1),0),IF(U237&gt;T237,((YEAR(U237)-YEAR(IF(Q237="",B237,Q237)))*12+MONTH(U237)-MONTH(IF(Q237="",B237,Q237))+1),0)))</f>
        <v/>
      </c>
      <c r="X237" s="15">
        <f>ROUND(N237*Settings!$B$9*W237,0)</f>
        <v/>
      </c>
      <c r="Y237" s="15">
        <f>S237+X237</f>
        <v/>
      </c>
      <c r="Z237" s="18">
        <f>IF(B237="","",DATE(YEAR(IF(Q237="",B237,Q237)),MONTH(IF(Q237="",B237,Q237)),1))</f>
        <v/>
      </c>
      <c r="AA237" s="9">
        <f>IF(B237="","","Q"&amp;(INT(MOD(MONTH(IF(Q237="",B237,Q237))-4,12)/3)+1))</f>
        <v/>
      </c>
      <c r="AB237" s="9">
        <f>IF(H237="","",IFERROR(INDEX(Rates!$M$5:$M$26,MATCH(H237,Rates!$A$5:$A$26,0)),""))</f>
        <v/>
      </c>
    </row>
    <row r="238">
      <c r="A238" s="9">
        <f>IF(B238="","",ROW()-4)</f>
        <v/>
      </c>
      <c r="B238" s="10" t="n"/>
      <c r="C238" s="11" t="n"/>
      <c r="D238" s="11" t="n"/>
      <c r="E238" s="9">
        <f>IF(B238="","",IF(D238="","No PAN",IF(AND(LEN(D238)=10,ISERROR(VALUE(LEFT(D238,1))),ISERROR(VALUE(MID(D238,5,1))),ISNUMBER(VALUE(MID(D238,6,4))),ISERROR(VALUE(RIGHT(D238,1)))),"Format OK","Check PAN")))</f>
        <v/>
      </c>
      <c r="F238" s="11" t="n"/>
      <c r="G238" s="9">
        <f>IF(B238="","",IF(F238&lt;&gt;"",F238,IF(E238&lt;&gt;"Format OK","Others",IF(OR(MID(D238,4,1)="P",MID(D238,4,1)="H"),"Individual/HUF",IF(MID(D238,4,1)="C","Company","Others")))))</f>
        <v/>
      </c>
      <c r="H238" s="11" t="n"/>
      <c r="I238" s="9">
        <f>IF(H238="","",IFERROR(INDEX(IF(G238="Individual/HUF",Rates!$C$5:$C$26,IF(G238="Company",Rates!$D$5:$D$26,Rates!$E$5:$E$26)),MATCH(H238,Rates!$A$5:$A$26,0)),"?"))</f>
        <v/>
      </c>
      <c r="J238" s="12" t="n"/>
      <c r="K238" s="13">
        <f>IF(H238="","",IFERROR(INDEX(IF(G238="Individual/HUF",Rates!$I$5:$I$26,IF(G238="Company",Rates!$J$5:$J$26,Rates!$K$5:$K$26)),MATCH(H238,Rates!$A$5:$A$26,0)),""))</f>
        <v/>
      </c>
      <c r="L238" s="14" t="n"/>
      <c r="M238" s="13">
        <f>IF(H238="","",IF(L238&lt;&gt;"",IF(E238="Format OK",L238,MAX(L238,INDEX(Rates!$L$5:$L$26,MATCH(H238,Rates!$A$5:$A$26,0)))),IF(K238="","rate?",IF(E238="Format OK",K238,MAX(K238,INDEX(Rates!$L$5:$L$26,MATCH(H238,Rates!$A$5:$A$26,0)))))))</f>
        <v/>
      </c>
      <c r="N238" s="15">
        <f>IF(OR(H238="",NOT(ISNUMBER(M238))),0,IF(AND(LEFT(P238,5)="Below",L238=""),0,ROUND(J238*M238,0)))</f>
        <v/>
      </c>
      <c r="O238" s="15">
        <f>IF(H238="","",SUMIFS($J$5:$J$504,$C$5:$C$504,C238,$H$5:$H$504,H238,$B$5:$B$504,"&lt;="&amp;B238,$B$5:$B$504,"&gt;="&amp;Settings!$B$5))</f>
        <v/>
      </c>
      <c r="P238" s="9">
        <f>IF(H238="","",IFERROR(IF(AND(INDEX(Rates!$F$5:$F$26,MATCH(H238,Rates!$A$5:$A$26,0))=0,INDEX(Rates!$G$5:$G$26,MATCH(H238,Rates!$A$5:$A$26,0))=0),"Deduct (no threshold)",IF(OR(AND(INDEX(Rates!$F$5:$F$26,MATCH(H238,Rates!$A$5:$A$26,0))&gt;0,J238&gt;INDEX(Rates!$F$5:$F$26,MATCH(H238,Rates!$A$5:$A$26,0))),AND(INDEX(Rates!$G$5:$G$26,MATCH(H238,Rates!$A$5:$A$26,0))&gt;0,O238&gt;INDEX(Rates!$G$5:$G$26,MATCH(H238,Rates!$A$5:$A$26,0)))),"Deduct","Below threshold: check")),"?"))</f>
        <v/>
      </c>
      <c r="Q238" s="10" t="n"/>
      <c r="R238" s="16">
        <f>IF(OR(B238="",Q238=""),0,IF(Q238&gt;B238,((YEAR(Q238)-YEAR(B238))*12+MONTH(Q238)-MONTH(B238)+1),0))</f>
        <v/>
      </c>
      <c r="S238" s="15">
        <f>ROUND(N238*Settings!$B$8*R238,0)</f>
        <v/>
      </c>
      <c r="T238" s="17">
        <f>IF(B238="","",IF(MONTH(IF(Q238="",B238,Q238))=3,DATE(YEAR(IF(Q238="",B238,Q238)),4,30),DATE(YEAR(IF(Q238="",B238,Q238)),MONTH(IF(Q238="",B238,Q238))+1,7)))</f>
        <v/>
      </c>
      <c r="U238" s="10" t="n"/>
      <c r="V238" s="11" t="n"/>
      <c r="W238" s="16">
        <f>IF(OR(B238="",N238=0),0,IF(U238="",IF(Settings!$B$4&gt;T238,((YEAR(Settings!$B$4)-YEAR(IF(Q238="",B238,Q238)))*12+MONTH(Settings!$B$4)-MONTH(IF(Q238="",B238,Q238))+1),0),IF(U238&gt;T238,((YEAR(U238)-YEAR(IF(Q238="",B238,Q238)))*12+MONTH(U238)-MONTH(IF(Q238="",B238,Q238))+1),0)))</f>
        <v/>
      </c>
      <c r="X238" s="15">
        <f>ROUND(N238*Settings!$B$9*W238,0)</f>
        <v/>
      </c>
      <c r="Y238" s="15">
        <f>S238+X238</f>
        <v/>
      </c>
      <c r="Z238" s="18">
        <f>IF(B238="","",DATE(YEAR(IF(Q238="",B238,Q238)),MONTH(IF(Q238="",B238,Q238)),1))</f>
        <v/>
      </c>
      <c r="AA238" s="9">
        <f>IF(B238="","","Q"&amp;(INT(MOD(MONTH(IF(Q238="",B238,Q238))-4,12)/3)+1))</f>
        <v/>
      </c>
      <c r="AB238" s="9">
        <f>IF(H238="","",IFERROR(INDEX(Rates!$M$5:$M$26,MATCH(H238,Rates!$A$5:$A$26,0)),""))</f>
        <v/>
      </c>
    </row>
    <row r="239">
      <c r="A239" s="9">
        <f>IF(B239="","",ROW()-4)</f>
        <v/>
      </c>
      <c r="B239" s="10" t="n"/>
      <c r="C239" s="11" t="n"/>
      <c r="D239" s="11" t="n"/>
      <c r="E239" s="9">
        <f>IF(B239="","",IF(D239="","No PAN",IF(AND(LEN(D239)=10,ISERROR(VALUE(LEFT(D239,1))),ISERROR(VALUE(MID(D239,5,1))),ISNUMBER(VALUE(MID(D239,6,4))),ISERROR(VALUE(RIGHT(D239,1)))),"Format OK","Check PAN")))</f>
        <v/>
      </c>
      <c r="F239" s="11" t="n"/>
      <c r="G239" s="9">
        <f>IF(B239="","",IF(F239&lt;&gt;"",F239,IF(E239&lt;&gt;"Format OK","Others",IF(OR(MID(D239,4,1)="P",MID(D239,4,1)="H"),"Individual/HUF",IF(MID(D239,4,1)="C","Company","Others")))))</f>
        <v/>
      </c>
      <c r="H239" s="11" t="n"/>
      <c r="I239" s="9">
        <f>IF(H239="","",IFERROR(INDEX(IF(G239="Individual/HUF",Rates!$C$5:$C$26,IF(G239="Company",Rates!$D$5:$D$26,Rates!$E$5:$E$26)),MATCH(H239,Rates!$A$5:$A$26,0)),"?"))</f>
        <v/>
      </c>
      <c r="J239" s="12" t="n"/>
      <c r="K239" s="13">
        <f>IF(H239="","",IFERROR(INDEX(IF(G239="Individual/HUF",Rates!$I$5:$I$26,IF(G239="Company",Rates!$J$5:$J$26,Rates!$K$5:$K$26)),MATCH(H239,Rates!$A$5:$A$26,0)),""))</f>
        <v/>
      </c>
      <c r="L239" s="14" t="n"/>
      <c r="M239" s="13">
        <f>IF(H239="","",IF(L239&lt;&gt;"",IF(E239="Format OK",L239,MAX(L239,INDEX(Rates!$L$5:$L$26,MATCH(H239,Rates!$A$5:$A$26,0)))),IF(K239="","rate?",IF(E239="Format OK",K239,MAX(K239,INDEX(Rates!$L$5:$L$26,MATCH(H239,Rates!$A$5:$A$26,0)))))))</f>
        <v/>
      </c>
      <c r="N239" s="15">
        <f>IF(OR(H239="",NOT(ISNUMBER(M239))),0,IF(AND(LEFT(P239,5)="Below",L239=""),0,ROUND(J239*M239,0)))</f>
        <v/>
      </c>
      <c r="O239" s="15">
        <f>IF(H239="","",SUMIFS($J$5:$J$504,$C$5:$C$504,C239,$H$5:$H$504,H239,$B$5:$B$504,"&lt;="&amp;B239,$B$5:$B$504,"&gt;="&amp;Settings!$B$5))</f>
        <v/>
      </c>
      <c r="P239" s="9">
        <f>IF(H239="","",IFERROR(IF(AND(INDEX(Rates!$F$5:$F$26,MATCH(H239,Rates!$A$5:$A$26,0))=0,INDEX(Rates!$G$5:$G$26,MATCH(H239,Rates!$A$5:$A$26,0))=0),"Deduct (no threshold)",IF(OR(AND(INDEX(Rates!$F$5:$F$26,MATCH(H239,Rates!$A$5:$A$26,0))&gt;0,J239&gt;INDEX(Rates!$F$5:$F$26,MATCH(H239,Rates!$A$5:$A$26,0))),AND(INDEX(Rates!$G$5:$G$26,MATCH(H239,Rates!$A$5:$A$26,0))&gt;0,O239&gt;INDEX(Rates!$G$5:$G$26,MATCH(H239,Rates!$A$5:$A$26,0)))),"Deduct","Below threshold: check")),"?"))</f>
        <v/>
      </c>
      <c r="Q239" s="10" t="n"/>
      <c r="R239" s="16">
        <f>IF(OR(B239="",Q239=""),0,IF(Q239&gt;B239,((YEAR(Q239)-YEAR(B239))*12+MONTH(Q239)-MONTH(B239)+1),0))</f>
        <v/>
      </c>
      <c r="S239" s="15">
        <f>ROUND(N239*Settings!$B$8*R239,0)</f>
        <v/>
      </c>
      <c r="T239" s="17">
        <f>IF(B239="","",IF(MONTH(IF(Q239="",B239,Q239))=3,DATE(YEAR(IF(Q239="",B239,Q239)),4,30),DATE(YEAR(IF(Q239="",B239,Q239)),MONTH(IF(Q239="",B239,Q239))+1,7)))</f>
        <v/>
      </c>
      <c r="U239" s="10" t="n"/>
      <c r="V239" s="11" t="n"/>
      <c r="W239" s="16">
        <f>IF(OR(B239="",N239=0),0,IF(U239="",IF(Settings!$B$4&gt;T239,((YEAR(Settings!$B$4)-YEAR(IF(Q239="",B239,Q239)))*12+MONTH(Settings!$B$4)-MONTH(IF(Q239="",B239,Q239))+1),0),IF(U239&gt;T239,((YEAR(U239)-YEAR(IF(Q239="",B239,Q239)))*12+MONTH(U239)-MONTH(IF(Q239="",B239,Q239))+1),0)))</f>
        <v/>
      </c>
      <c r="X239" s="15">
        <f>ROUND(N239*Settings!$B$9*W239,0)</f>
        <v/>
      </c>
      <c r="Y239" s="15">
        <f>S239+X239</f>
        <v/>
      </c>
      <c r="Z239" s="18">
        <f>IF(B239="","",DATE(YEAR(IF(Q239="",B239,Q239)),MONTH(IF(Q239="",B239,Q239)),1))</f>
        <v/>
      </c>
      <c r="AA239" s="9">
        <f>IF(B239="","","Q"&amp;(INT(MOD(MONTH(IF(Q239="",B239,Q239))-4,12)/3)+1))</f>
        <v/>
      </c>
      <c r="AB239" s="9">
        <f>IF(H239="","",IFERROR(INDEX(Rates!$M$5:$M$26,MATCH(H239,Rates!$A$5:$A$26,0)),""))</f>
        <v/>
      </c>
    </row>
    <row r="240">
      <c r="A240" s="9">
        <f>IF(B240="","",ROW()-4)</f>
        <v/>
      </c>
      <c r="B240" s="10" t="n"/>
      <c r="C240" s="11" t="n"/>
      <c r="D240" s="11" t="n"/>
      <c r="E240" s="9">
        <f>IF(B240="","",IF(D240="","No PAN",IF(AND(LEN(D240)=10,ISERROR(VALUE(LEFT(D240,1))),ISERROR(VALUE(MID(D240,5,1))),ISNUMBER(VALUE(MID(D240,6,4))),ISERROR(VALUE(RIGHT(D240,1)))),"Format OK","Check PAN")))</f>
        <v/>
      </c>
      <c r="F240" s="11" t="n"/>
      <c r="G240" s="9">
        <f>IF(B240="","",IF(F240&lt;&gt;"",F240,IF(E240&lt;&gt;"Format OK","Others",IF(OR(MID(D240,4,1)="P",MID(D240,4,1)="H"),"Individual/HUF",IF(MID(D240,4,1)="C","Company","Others")))))</f>
        <v/>
      </c>
      <c r="H240" s="11" t="n"/>
      <c r="I240" s="9">
        <f>IF(H240="","",IFERROR(INDEX(IF(G240="Individual/HUF",Rates!$C$5:$C$26,IF(G240="Company",Rates!$D$5:$D$26,Rates!$E$5:$E$26)),MATCH(H240,Rates!$A$5:$A$26,0)),"?"))</f>
        <v/>
      </c>
      <c r="J240" s="12" t="n"/>
      <c r="K240" s="13">
        <f>IF(H240="","",IFERROR(INDEX(IF(G240="Individual/HUF",Rates!$I$5:$I$26,IF(G240="Company",Rates!$J$5:$J$26,Rates!$K$5:$K$26)),MATCH(H240,Rates!$A$5:$A$26,0)),""))</f>
        <v/>
      </c>
      <c r="L240" s="14" t="n"/>
      <c r="M240" s="13">
        <f>IF(H240="","",IF(L240&lt;&gt;"",IF(E240="Format OK",L240,MAX(L240,INDEX(Rates!$L$5:$L$26,MATCH(H240,Rates!$A$5:$A$26,0)))),IF(K240="","rate?",IF(E240="Format OK",K240,MAX(K240,INDEX(Rates!$L$5:$L$26,MATCH(H240,Rates!$A$5:$A$26,0)))))))</f>
        <v/>
      </c>
      <c r="N240" s="15">
        <f>IF(OR(H240="",NOT(ISNUMBER(M240))),0,IF(AND(LEFT(P240,5)="Below",L240=""),0,ROUND(J240*M240,0)))</f>
        <v/>
      </c>
      <c r="O240" s="15">
        <f>IF(H240="","",SUMIFS($J$5:$J$504,$C$5:$C$504,C240,$H$5:$H$504,H240,$B$5:$B$504,"&lt;="&amp;B240,$B$5:$B$504,"&gt;="&amp;Settings!$B$5))</f>
        <v/>
      </c>
      <c r="P240" s="9">
        <f>IF(H240="","",IFERROR(IF(AND(INDEX(Rates!$F$5:$F$26,MATCH(H240,Rates!$A$5:$A$26,0))=0,INDEX(Rates!$G$5:$G$26,MATCH(H240,Rates!$A$5:$A$26,0))=0),"Deduct (no threshold)",IF(OR(AND(INDEX(Rates!$F$5:$F$26,MATCH(H240,Rates!$A$5:$A$26,0))&gt;0,J240&gt;INDEX(Rates!$F$5:$F$26,MATCH(H240,Rates!$A$5:$A$26,0))),AND(INDEX(Rates!$G$5:$G$26,MATCH(H240,Rates!$A$5:$A$26,0))&gt;0,O240&gt;INDEX(Rates!$G$5:$G$26,MATCH(H240,Rates!$A$5:$A$26,0)))),"Deduct","Below threshold: check")),"?"))</f>
        <v/>
      </c>
      <c r="Q240" s="10" t="n"/>
      <c r="R240" s="16">
        <f>IF(OR(B240="",Q240=""),0,IF(Q240&gt;B240,((YEAR(Q240)-YEAR(B240))*12+MONTH(Q240)-MONTH(B240)+1),0))</f>
        <v/>
      </c>
      <c r="S240" s="15">
        <f>ROUND(N240*Settings!$B$8*R240,0)</f>
        <v/>
      </c>
      <c r="T240" s="17">
        <f>IF(B240="","",IF(MONTH(IF(Q240="",B240,Q240))=3,DATE(YEAR(IF(Q240="",B240,Q240)),4,30),DATE(YEAR(IF(Q240="",B240,Q240)),MONTH(IF(Q240="",B240,Q240))+1,7)))</f>
        <v/>
      </c>
      <c r="U240" s="10" t="n"/>
      <c r="V240" s="11" t="n"/>
      <c r="W240" s="16">
        <f>IF(OR(B240="",N240=0),0,IF(U240="",IF(Settings!$B$4&gt;T240,((YEAR(Settings!$B$4)-YEAR(IF(Q240="",B240,Q240)))*12+MONTH(Settings!$B$4)-MONTH(IF(Q240="",B240,Q240))+1),0),IF(U240&gt;T240,((YEAR(U240)-YEAR(IF(Q240="",B240,Q240)))*12+MONTH(U240)-MONTH(IF(Q240="",B240,Q240))+1),0)))</f>
        <v/>
      </c>
      <c r="X240" s="15">
        <f>ROUND(N240*Settings!$B$9*W240,0)</f>
        <v/>
      </c>
      <c r="Y240" s="15">
        <f>S240+X240</f>
        <v/>
      </c>
      <c r="Z240" s="18">
        <f>IF(B240="","",DATE(YEAR(IF(Q240="",B240,Q240)),MONTH(IF(Q240="",B240,Q240)),1))</f>
        <v/>
      </c>
      <c r="AA240" s="9">
        <f>IF(B240="","","Q"&amp;(INT(MOD(MONTH(IF(Q240="",B240,Q240))-4,12)/3)+1))</f>
        <v/>
      </c>
      <c r="AB240" s="9">
        <f>IF(H240="","",IFERROR(INDEX(Rates!$M$5:$M$26,MATCH(H240,Rates!$A$5:$A$26,0)),""))</f>
        <v/>
      </c>
    </row>
    <row r="241">
      <c r="A241" s="9">
        <f>IF(B241="","",ROW()-4)</f>
        <v/>
      </c>
      <c r="B241" s="10" t="n"/>
      <c r="C241" s="11" t="n"/>
      <c r="D241" s="11" t="n"/>
      <c r="E241" s="9">
        <f>IF(B241="","",IF(D241="","No PAN",IF(AND(LEN(D241)=10,ISERROR(VALUE(LEFT(D241,1))),ISERROR(VALUE(MID(D241,5,1))),ISNUMBER(VALUE(MID(D241,6,4))),ISERROR(VALUE(RIGHT(D241,1)))),"Format OK","Check PAN")))</f>
        <v/>
      </c>
      <c r="F241" s="11" t="n"/>
      <c r="G241" s="9">
        <f>IF(B241="","",IF(F241&lt;&gt;"",F241,IF(E241&lt;&gt;"Format OK","Others",IF(OR(MID(D241,4,1)="P",MID(D241,4,1)="H"),"Individual/HUF",IF(MID(D241,4,1)="C","Company","Others")))))</f>
        <v/>
      </c>
      <c r="H241" s="11" t="n"/>
      <c r="I241" s="9">
        <f>IF(H241="","",IFERROR(INDEX(IF(G241="Individual/HUF",Rates!$C$5:$C$26,IF(G241="Company",Rates!$D$5:$D$26,Rates!$E$5:$E$26)),MATCH(H241,Rates!$A$5:$A$26,0)),"?"))</f>
        <v/>
      </c>
      <c r="J241" s="12" t="n"/>
      <c r="K241" s="13">
        <f>IF(H241="","",IFERROR(INDEX(IF(G241="Individual/HUF",Rates!$I$5:$I$26,IF(G241="Company",Rates!$J$5:$J$26,Rates!$K$5:$K$26)),MATCH(H241,Rates!$A$5:$A$26,0)),""))</f>
        <v/>
      </c>
      <c r="L241" s="14" t="n"/>
      <c r="M241" s="13">
        <f>IF(H241="","",IF(L241&lt;&gt;"",IF(E241="Format OK",L241,MAX(L241,INDEX(Rates!$L$5:$L$26,MATCH(H241,Rates!$A$5:$A$26,0)))),IF(K241="","rate?",IF(E241="Format OK",K241,MAX(K241,INDEX(Rates!$L$5:$L$26,MATCH(H241,Rates!$A$5:$A$26,0)))))))</f>
        <v/>
      </c>
      <c r="N241" s="15">
        <f>IF(OR(H241="",NOT(ISNUMBER(M241))),0,IF(AND(LEFT(P241,5)="Below",L241=""),0,ROUND(J241*M241,0)))</f>
        <v/>
      </c>
      <c r="O241" s="15">
        <f>IF(H241="","",SUMIFS($J$5:$J$504,$C$5:$C$504,C241,$H$5:$H$504,H241,$B$5:$B$504,"&lt;="&amp;B241,$B$5:$B$504,"&gt;="&amp;Settings!$B$5))</f>
        <v/>
      </c>
      <c r="P241" s="9">
        <f>IF(H241="","",IFERROR(IF(AND(INDEX(Rates!$F$5:$F$26,MATCH(H241,Rates!$A$5:$A$26,0))=0,INDEX(Rates!$G$5:$G$26,MATCH(H241,Rates!$A$5:$A$26,0))=0),"Deduct (no threshold)",IF(OR(AND(INDEX(Rates!$F$5:$F$26,MATCH(H241,Rates!$A$5:$A$26,0))&gt;0,J241&gt;INDEX(Rates!$F$5:$F$26,MATCH(H241,Rates!$A$5:$A$26,0))),AND(INDEX(Rates!$G$5:$G$26,MATCH(H241,Rates!$A$5:$A$26,0))&gt;0,O241&gt;INDEX(Rates!$G$5:$G$26,MATCH(H241,Rates!$A$5:$A$26,0)))),"Deduct","Below threshold: check")),"?"))</f>
        <v/>
      </c>
      <c r="Q241" s="10" t="n"/>
      <c r="R241" s="16">
        <f>IF(OR(B241="",Q241=""),0,IF(Q241&gt;B241,((YEAR(Q241)-YEAR(B241))*12+MONTH(Q241)-MONTH(B241)+1),0))</f>
        <v/>
      </c>
      <c r="S241" s="15">
        <f>ROUND(N241*Settings!$B$8*R241,0)</f>
        <v/>
      </c>
      <c r="T241" s="17">
        <f>IF(B241="","",IF(MONTH(IF(Q241="",B241,Q241))=3,DATE(YEAR(IF(Q241="",B241,Q241)),4,30),DATE(YEAR(IF(Q241="",B241,Q241)),MONTH(IF(Q241="",B241,Q241))+1,7)))</f>
        <v/>
      </c>
      <c r="U241" s="10" t="n"/>
      <c r="V241" s="11" t="n"/>
      <c r="W241" s="16">
        <f>IF(OR(B241="",N241=0),0,IF(U241="",IF(Settings!$B$4&gt;T241,((YEAR(Settings!$B$4)-YEAR(IF(Q241="",B241,Q241)))*12+MONTH(Settings!$B$4)-MONTH(IF(Q241="",B241,Q241))+1),0),IF(U241&gt;T241,((YEAR(U241)-YEAR(IF(Q241="",B241,Q241)))*12+MONTH(U241)-MONTH(IF(Q241="",B241,Q241))+1),0)))</f>
        <v/>
      </c>
      <c r="X241" s="15">
        <f>ROUND(N241*Settings!$B$9*W241,0)</f>
        <v/>
      </c>
      <c r="Y241" s="15">
        <f>S241+X241</f>
        <v/>
      </c>
      <c r="Z241" s="18">
        <f>IF(B241="","",DATE(YEAR(IF(Q241="",B241,Q241)),MONTH(IF(Q241="",B241,Q241)),1))</f>
        <v/>
      </c>
      <c r="AA241" s="9">
        <f>IF(B241="","","Q"&amp;(INT(MOD(MONTH(IF(Q241="",B241,Q241))-4,12)/3)+1))</f>
        <v/>
      </c>
      <c r="AB241" s="9">
        <f>IF(H241="","",IFERROR(INDEX(Rates!$M$5:$M$26,MATCH(H241,Rates!$A$5:$A$26,0)),""))</f>
        <v/>
      </c>
    </row>
    <row r="242">
      <c r="A242" s="9">
        <f>IF(B242="","",ROW()-4)</f>
        <v/>
      </c>
      <c r="B242" s="10" t="n"/>
      <c r="C242" s="11" t="n"/>
      <c r="D242" s="11" t="n"/>
      <c r="E242" s="9">
        <f>IF(B242="","",IF(D242="","No PAN",IF(AND(LEN(D242)=10,ISERROR(VALUE(LEFT(D242,1))),ISERROR(VALUE(MID(D242,5,1))),ISNUMBER(VALUE(MID(D242,6,4))),ISERROR(VALUE(RIGHT(D242,1)))),"Format OK","Check PAN")))</f>
        <v/>
      </c>
      <c r="F242" s="11" t="n"/>
      <c r="G242" s="9">
        <f>IF(B242="","",IF(F242&lt;&gt;"",F242,IF(E242&lt;&gt;"Format OK","Others",IF(OR(MID(D242,4,1)="P",MID(D242,4,1)="H"),"Individual/HUF",IF(MID(D242,4,1)="C","Company","Others")))))</f>
        <v/>
      </c>
      <c r="H242" s="11" t="n"/>
      <c r="I242" s="9">
        <f>IF(H242="","",IFERROR(INDEX(IF(G242="Individual/HUF",Rates!$C$5:$C$26,IF(G242="Company",Rates!$D$5:$D$26,Rates!$E$5:$E$26)),MATCH(H242,Rates!$A$5:$A$26,0)),"?"))</f>
        <v/>
      </c>
      <c r="J242" s="12" t="n"/>
      <c r="K242" s="13">
        <f>IF(H242="","",IFERROR(INDEX(IF(G242="Individual/HUF",Rates!$I$5:$I$26,IF(G242="Company",Rates!$J$5:$J$26,Rates!$K$5:$K$26)),MATCH(H242,Rates!$A$5:$A$26,0)),""))</f>
        <v/>
      </c>
      <c r="L242" s="14" t="n"/>
      <c r="M242" s="13">
        <f>IF(H242="","",IF(L242&lt;&gt;"",IF(E242="Format OK",L242,MAX(L242,INDEX(Rates!$L$5:$L$26,MATCH(H242,Rates!$A$5:$A$26,0)))),IF(K242="","rate?",IF(E242="Format OK",K242,MAX(K242,INDEX(Rates!$L$5:$L$26,MATCH(H242,Rates!$A$5:$A$26,0)))))))</f>
        <v/>
      </c>
      <c r="N242" s="15">
        <f>IF(OR(H242="",NOT(ISNUMBER(M242))),0,IF(AND(LEFT(P242,5)="Below",L242=""),0,ROUND(J242*M242,0)))</f>
        <v/>
      </c>
      <c r="O242" s="15">
        <f>IF(H242="","",SUMIFS($J$5:$J$504,$C$5:$C$504,C242,$H$5:$H$504,H242,$B$5:$B$504,"&lt;="&amp;B242,$B$5:$B$504,"&gt;="&amp;Settings!$B$5))</f>
        <v/>
      </c>
      <c r="P242" s="9">
        <f>IF(H242="","",IFERROR(IF(AND(INDEX(Rates!$F$5:$F$26,MATCH(H242,Rates!$A$5:$A$26,0))=0,INDEX(Rates!$G$5:$G$26,MATCH(H242,Rates!$A$5:$A$26,0))=0),"Deduct (no threshold)",IF(OR(AND(INDEX(Rates!$F$5:$F$26,MATCH(H242,Rates!$A$5:$A$26,0))&gt;0,J242&gt;INDEX(Rates!$F$5:$F$26,MATCH(H242,Rates!$A$5:$A$26,0))),AND(INDEX(Rates!$G$5:$G$26,MATCH(H242,Rates!$A$5:$A$26,0))&gt;0,O242&gt;INDEX(Rates!$G$5:$G$26,MATCH(H242,Rates!$A$5:$A$26,0)))),"Deduct","Below threshold: check")),"?"))</f>
        <v/>
      </c>
      <c r="Q242" s="10" t="n"/>
      <c r="R242" s="16">
        <f>IF(OR(B242="",Q242=""),0,IF(Q242&gt;B242,((YEAR(Q242)-YEAR(B242))*12+MONTH(Q242)-MONTH(B242)+1),0))</f>
        <v/>
      </c>
      <c r="S242" s="15">
        <f>ROUND(N242*Settings!$B$8*R242,0)</f>
        <v/>
      </c>
      <c r="T242" s="17">
        <f>IF(B242="","",IF(MONTH(IF(Q242="",B242,Q242))=3,DATE(YEAR(IF(Q242="",B242,Q242)),4,30),DATE(YEAR(IF(Q242="",B242,Q242)),MONTH(IF(Q242="",B242,Q242))+1,7)))</f>
        <v/>
      </c>
      <c r="U242" s="10" t="n"/>
      <c r="V242" s="11" t="n"/>
      <c r="W242" s="16">
        <f>IF(OR(B242="",N242=0),0,IF(U242="",IF(Settings!$B$4&gt;T242,((YEAR(Settings!$B$4)-YEAR(IF(Q242="",B242,Q242)))*12+MONTH(Settings!$B$4)-MONTH(IF(Q242="",B242,Q242))+1),0),IF(U242&gt;T242,((YEAR(U242)-YEAR(IF(Q242="",B242,Q242)))*12+MONTH(U242)-MONTH(IF(Q242="",B242,Q242))+1),0)))</f>
        <v/>
      </c>
      <c r="X242" s="15">
        <f>ROUND(N242*Settings!$B$9*W242,0)</f>
        <v/>
      </c>
      <c r="Y242" s="15">
        <f>S242+X242</f>
        <v/>
      </c>
      <c r="Z242" s="18">
        <f>IF(B242="","",DATE(YEAR(IF(Q242="",B242,Q242)),MONTH(IF(Q242="",B242,Q242)),1))</f>
        <v/>
      </c>
      <c r="AA242" s="9">
        <f>IF(B242="","","Q"&amp;(INT(MOD(MONTH(IF(Q242="",B242,Q242))-4,12)/3)+1))</f>
        <v/>
      </c>
      <c r="AB242" s="9">
        <f>IF(H242="","",IFERROR(INDEX(Rates!$M$5:$M$26,MATCH(H242,Rates!$A$5:$A$26,0)),""))</f>
        <v/>
      </c>
    </row>
    <row r="243">
      <c r="A243" s="9">
        <f>IF(B243="","",ROW()-4)</f>
        <v/>
      </c>
      <c r="B243" s="10" t="n"/>
      <c r="C243" s="11" t="n"/>
      <c r="D243" s="11" t="n"/>
      <c r="E243" s="9">
        <f>IF(B243="","",IF(D243="","No PAN",IF(AND(LEN(D243)=10,ISERROR(VALUE(LEFT(D243,1))),ISERROR(VALUE(MID(D243,5,1))),ISNUMBER(VALUE(MID(D243,6,4))),ISERROR(VALUE(RIGHT(D243,1)))),"Format OK","Check PAN")))</f>
        <v/>
      </c>
      <c r="F243" s="11" t="n"/>
      <c r="G243" s="9">
        <f>IF(B243="","",IF(F243&lt;&gt;"",F243,IF(E243&lt;&gt;"Format OK","Others",IF(OR(MID(D243,4,1)="P",MID(D243,4,1)="H"),"Individual/HUF",IF(MID(D243,4,1)="C","Company","Others")))))</f>
        <v/>
      </c>
      <c r="H243" s="11" t="n"/>
      <c r="I243" s="9">
        <f>IF(H243="","",IFERROR(INDEX(IF(G243="Individual/HUF",Rates!$C$5:$C$26,IF(G243="Company",Rates!$D$5:$D$26,Rates!$E$5:$E$26)),MATCH(H243,Rates!$A$5:$A$26,0)),"?"))</f>
        <v/>
      </c>
      <c r="J243" s="12" t="n"/>
      <c r="K243" s="13">
        <f>IF(H243="","",IFERROR(INDEX(IF(G243="Individual/HUF",Rates!$I$5:$I$26,IF(G243="Company",Rates!$J$5:$J$26,Rates!$K$5:$K$26)),MATCH(H243,Rates!$A$5:$A$26,0)),""))</f>
        <v/>
      </c>
      <c r="L243" s="14" t="n"/>
      <c r="M243" s="13">
        <f>IF(H243="","",IF(L243&lt;&gt;"",IF(E243="Format OK",L243,MAX(L243,INDEX(Rates!$L$5:$L$26,MATCH(H243,Rates!$A$5:$A$26,0)))),IF(K243="","rate?",IF(E243="Format OK",K243,MAX(K243,INDEX(Rates!$L$5:$L$26,MATCH(H243,Rates!$A$5:$A$26,0)))))))</f>
        <v/>
      </c>
      <c r="N243" s="15">
        <f>IF(OR(H243="",NOT(ISNUMBER(M243))),0,IF(AND(LEFT(P243,5)="Below",L243=""),0,ROUND(J243*M243,0)))</f>
        <v/>
      </c>
      <c r="O243" s="15">
        <f>IF(H243="","",SUMIFS($J$5:$J$504,$C$5:$C$504,C243,$H$5:$H$504,H243,$B$5:$B$504,"&lt;="&amp;B243,$B$5:$B$504,"&gt;="&amp;Settings!$B$5))</f>
        <v/>
      </c>
      <c r="P243" s="9">
        <f>IF(H243="","",IFERROR(IF(AND(INDEX(Rates!$F$5:$F$26,MATCH(H243,Rates!$A$5:$A$26,0))=0,INDEX(Rates!$G$5:$G$26,MATCH(H243,Rates!$A$5:$A$26,0))=0),"Deduct (no threshold)",IF(OR(AND(INDEX(Rates!$F$5:$F$26,MATCH(H243,Rates!$A$5:$A$26,0))&gt;0,J243&gt;INDEX(Rates!$F$5:$F$26,MATCH(H243,Rates!$A$5:$A$26,0))),AND(INDEX(Rates!$G$5:$G$26,MATCH(H243,Rates!$A$5:$A$26,0))&gt;0,O243&gt;INDEX(Rates!$G$5:$G$26,MATCH(H243,Rates!$A$5:$A$26,0)))),"Deduct","Below threshold: check")),"?"))</f>
        <v/>
      </c>
      <c r="Q243" s="10" t="n"/>
      <c r="R243" s="16">
        <f>IF(OR(B243="",Q243=""),0,IF(Q243&gt;B243,((YEAR(Q243)-YEAR(B243))*12+MONTH(Q243)-MONTH(B243)+1),0))</f>
        <v/>
      </c>
      <c r="S243" s="15">
        <f>ROUND(N243*Settings!$B$8*R243,0)</f>
        <v/>
      </c>
      <c r="T243" s="17">
        <f>IF(B243="","",IF(MONTH(IF(Q243="",B243,Q243))=3,DATE(YEAR(IF(Q243="",B243,Q243)),4,30),DATE(YEAR(IF(Q243="",B243,Q243)),MONTH(IF(Q243="",B243,Q243))+1,7)))</f>
        <v/>
      </c>
      <c r="U243" s="10" t="n"/>
      <c r="V243" s="11" t="n"/>
      <c r="W243" s="16">
        <f>IF(OR(B243="",N243=0),0,IF(U243="",IF(Settings!$B$4&gt;T243,((YEAR(Settings!$B$4)-YEAR(IF(Q243="",B243,Q243)))*12+MONTH(Settings!$B$4)-MONTH(IF(Q243="",B243,Q243))+1),0),IF(U243&gt;T243,((YEAR(U243)-YEAR(IF(Q243="",B243,Q243)))*12+MONTH(U243)-MONTH(IF(Q243="",B243,Q243))+1),0)))</f>
        <v/>
      </c>
      <c r="X243" s="15">
        <f>ROUND(N243*Settings!$B$9*W243,0)</f>
        <v/>
      </c>
      <c r="Y243" s="15">
        <f>S243+X243</f>
        <v/>
      </c>
      <c r="Z243" s="18">
        <f>IF(B243="","",DATE(YEAR(IF(Q243="",B243,Q243)),MONTH(IF(Q243="",B243,Q243)),1))</f>
        <v/>
      </c>
      <c r="AA243" s="9">
        <f>IF(B243="","","Q"&amp;(INT(MOD(MONTH(IF(Q243="",B243,Q243))-4,12)/3)+1))</f>
        <v/>
      </c>
      <c r="AB243" s="9">
        <f>IF(H243="","",IFERROR(INDEX(Rates!$M$5:$M$26,MATCH(H243,Rates!$A$5:$A$26,0)),""))</f>
        <v/>
      </c>
    </row>
    <row r="244">
      <c r="A244" s="9">
        <f>IF(B244="","",ROW()-4)</f>
        <v/>
      </c>
      <c r="B244" s="10" t="n"/>
      <c r="C244" s="11" t="n"/>
      <c r="D244" s="11" t="n"/>
      <c r="E244" s="9">
        <f>IF(B244="","",IF(D244="","No PAN",IF(AND(LEN(D244)=10,ISERROR(VALUE(LEFT(D244,1))),ISERROR(VALUE(MID(D244,5,1))),ISNUMBER(VALUE(MID(D244,6,4))),ISERROR(VALUE(RIGHT(D244,1)))),"Format OK","Check PAN")))</f>
        <v/>
      </c>
      <c r="F244" s="11" t="n"/>
      <c r="G244" s="9">
        <f>IF(B244="","",IF(F244&lt;&gt;"",F244,IF(E244&lt;&gt;"Format OK","Others",IF(OR(MID(D244,4,1)="P",MID(D244,4,1)="H"),"Individual/HUF",IF(MID(D244,4,1)="C","Company","Others")))))</f>
        <v/>
      </c>
      <c r="H244" s="11" t="n"/>
      <c r="I244" s="9">
        <f>IF(H244="","",IFERROR(INDEX(IF(G244="Individual/HUF",Rates!$C$5:$C$26,IF(G244="Company",Rates!$D$5:$D$26,Rates!$E$5:$E$26)),MATCH(H244,Rates!$A$5:$A$26,0)),"?"))</f>
        <v/>
      </c>
      <c r="J244" s="12" t="n"/>
      <c r="K244" s="13">
        <f>IF(H244="","",IFERROR(INDEX(IF(G244="Individual/HUF",Rates!$I$5:$I$26,IF(G244="Company",Rates!$J$5:$J$26,Rates!$K$5:$K$26)),MATCH(H244,Rates!$A$5:$A$26,0)),""))</f>
        <v/>
      </c>
      <c r="L244" s="14" t="n"/>
      <c r="M244" s="13">
        <f>IF(H244="","",IF(L244&lt;&gt;"",IF(E244="Format OK",L244,MAX(L244,INDEX(Rates!$L$5:$L$26,MATCH(H244,Rates!$A$5:$A$26,0)))),IF(K244="","rate?",IF(E244="Format OK",K244,MAX(K244,INDEX(Rates!$L$5:$L$26,MATCH(H244,Rates!$A$5:$A$26,0)))))))</f>
        <v/>
      </c>
      <c r="N244" s="15">
        <f>IF(OR(H244="",NOT(ISNUMBER(M244))),0,IF(AND(LEFT(P244,5)="Below",L244=""),0,ROUND(J244*M244,0)))</f>
        <v/>
      </c>
      <c r="O244" s="15">
        <f>IF(H244="","",SUMIFS($J$5:$J$504,$C$5:$C$504,C244,$H$5:$H$504,H244,$B$5:$B$504,"&lt;="&amp;B244,$B$5:$B$504,"&gt;="&amp;Settings!$B$5))</f>
        <v/>
      </c>
      <c r="P244" s="9">
        <f>IF(H244="","",IFERROR(IF(AND(INDEX(Rates!$F$5:$F$26,MATCH(H244,Rates!$A$5:$A$26,0))=0,INDEX(Rates!$G$5:$G$26,MATCH(H244,Rates!$A$5:$A$26,0))=0),"Deduct (no threshold)",IF(OR(AND(INDEX(Rates!$F$5:$F$26,MATCH(H244,Rates!$A$5:$A$26,0))&gt;0,J244&gt;INDEX(Rates!$F$5:$F$26,MATCH(H244,Rates!$A$5:$A$26,0))),AND(INDEX(Rates!$G$5:$G$26,MATCH(H244,Rates!$A$5:$A$26,0))&gt;0,O244&gt;INDEX(Rates!$G$5:$G$26,MATCH(H244,Rates!$A$5:$A$26,0)))),"Deduct","Below threshold: check")),"?"))</f>
        <v/>
      </c>
      <c r="Q244" s="10" t="n"/>
      <c r="R244" s="16">
        <f>IF(OR(B244="",Q244=""),0,IF(Q244&gt;B244,((YEAR(Q244)-YEAR(B244))*12+MONTH(Q244)-MONTH(B244)+1),0))</f>
        <v/>
      </c>
      <c r="S244" s="15">
        <f>ROUND(N244*Settings!$B$8*R244,0)</f>
        <v/>
      </c>
      <c r="T244" s="17">
        <f>IF(B244="","",IF(MONTH(IF(Q244="",B244,Q244))=3,DATE(YEAR(IF(Q244="",B244,Q244)),4,30),DATE(YEAR(IF(Q244="",B244,Q244)),MONTH(IF(Q244="",B244,Q244))+1,7)))</f>
        <v/>
      </c>
      <c r="U244" s="10" t="n"/>
      <c r="V244" s="11" t="n"/>
      <c r="W244" s="16">
        <f>IF(OR(B244="",N244=0),0,IF(U244="",IF(Settings!$B$4&gt;T244,((YEAR(Settings!$B$4)-YEAR(IF(Q244="",B244,Q244)))*12+MONTH(Settings!$B$4)-MONTH(IF(Q244="",B244,Q244))+1),0),IF(U244&gt;T244,((YEAR(U244)-YEAR(IF(Q244="",B244,Q244)))*12+MONTH(U244)-MONTH(IF(Q244="",B244,Q244))+1),0)))</f>
        <v/>
      </c>
      <c r="X244" s="15">
        <f>ROUND(N244*Settings!$B$9*W244,0)</f>
        <v/>
      </c>
      <c r="Y244" s="15">
        <f>S244+X244</f>
        <v/>
      </c>
      <c r="Z244" s="18">
        <f>IF(B244="","",DATE(YEAR(IF(Q244="",B244,Q244)),MONTH(IF(Q244="",B244,Q244)),1))</f>
        <v/>
      </c>
      <c r="AA244" s="9">
        <f>IF(B244="","","Q"&amp;(INT(MOD(MONTH(IF(Q244="",B244,Q244))-4,12)/3)+1))</f>
        <v/>
      </c>
      <c r="AB244" s="9">
        <f>IF(H244="","",IFERROR(INDEX(Rates!$M$5:$M$26,MATCH(H244,Rates!$A$5:$A$26,0)),""))</f>
        <v/>
      </c>
    </row>
    <row r="245">
      <c r="A245" s="9">
        <f>IF(B245="","",ROW()-4)</f>
        <v/>
      </c>
      <c r="B245" s="10" t="n"/>
      <c r="C245" s="11" t="n"/>
      <c r="D245" s="11" t="n"/>
      <c r="E245" s="9">
        <f>IF(B245="","",IF(D245="","No PAN",IF(AND(LEN(D245)=10,ISERROR(VALUE(LEFT(D245,1))),ISERROR(VALUE(MID(D245,5,1))),ISNUMBER(VALUE(MID(D245,6,4))),ISERROR(VALUE(RIGHT(D245,1)))),"Format OK","Check PAN")))</f>
        <v/>
      </c>
      <c r="F245" s="11" t="n"/>
      <c r="G245" s="9">
        <f>IF(B245="","",IF(F245&lt;&gt;"",F245,IF(E245&lt;&gt;"Format OK","Others",IF(OR(MID(D245,4,1)="P",MID(D245,4,1)="H"),"Individual/HUF",IF(MID(D245,4,1)="C","Company","Others")))))</f>
        <v/>
      </c>
      <c r="H245" s="11" t="n"/>
      <c r="I245" s="9">
        <f>IF(H245="","",IFERROR(INDEX(IF(G245="Individual/HUF",Rates!$C$5:$C$26,IF(G245="Company",Rates!$D$5:$D$26,Rates!$E$5:$E$26)),MATCH(H245,Rates!$A$5:$A$26,0)),"?"))</f>
        <v/>
      </c>
      <c r="J245" s="12" t="n"/>
      <c r="K245" s="13">
        <f>IF(H245="","",IFERROR(INDEX(IF(G245="Individual/HUF",Rates!$I$5:$I$26,IF(G245="Company",Rates!$J$5:$J$26,Rates!$K$5:$K$26)),MATCH(H245,Rates!$A$5:$A$26,0)),""))</f>
        <v/>
      </c>
      <c r="L245" s="14" t="n"/>
      <c r="M245" s="13">
        <f>IF(H245="","",IF(L245&lt;&gt;"",IF(E245="Format OK",L245,MAX(L245,INDEX(Rates!$L$5:$L$26,MATCH(H245,Rates!$A$5:$A$26,0)))),IF(K245="","rate?",IF(E245="Format OK",K245,MAX(K245,INDEX(Rates!$L$5:$L$26,MATCH(H245,Rates!$A$5:$A$26,0)))))))</f>
        <v/>
      </c>
      <c r="N245" s="15">
        <f>IF(OR(H245="",NOT(ISNUMBER(M245))),0,IF(AND(LEFT(P245,5)="Below",L245=""),0,ROUND(J245*M245,0)))</f>
        <v/>
      </c>
      <c r="O245" s="15">
        <f>IF(H245="","",SUMIFS($J$5:$J$504,$C$5:$C$504,C245,$H$5:$H$504,H245,$B$5:$B$504,"&lt;="&amp;B245,$B$5:$B$504,"&gt;="&amp;Settings!$B$5))</f>
        <v/>
      </c>
      <c r="P245" s="9">
        <f>IF(H245="","",IFERROR(IF(AND(INDEX(Rates!$F$5:$F$26,MATCH(H245,Rates!$A$5:$A$26,0))=0,INDEX(Rates!$G$5:$G$26,MATCH(H245,Rates!$A$5:$A$26,0))=0),"Deduct (no threshold)",IF(OR(AND(INDEX(Rates!$F$5:$F$26,MATCH(H245,Rates!$A$5:$A$26,0))&gt;0,J245&gt;INDEX(Rates!$F$5:$F$26,MATCH(H245,Rates!$A$5:$A$26,0))),AND(INDEX(Rates!$G$5:$G$26,MATCH(H245,Rates!$A$5:$A$26,0))&gt;0,O245&gt;INDEX(Rates!$G$5:$G$26,MATCH(H245,Rates!$A$5:$A$26,0)))),"Deduct","Below threshold: check")),"?"))</f>
        <v/>
      </c>
      <c r="Q245" s="10" t="n"/>
      <c r="R245" s="16">
        <f>IF(OR(B245="",Q245=""),0,IF(Q245&gt;B245,((YEAR(Q245)-YEAR(B245))*12+MONTH(Q245)-MONTH(B245)+1),0))</f>
        <v/>
      </c>
      <c r="S245" s="15">
        <f>ROUND(N245*Settings!$B$8*R245,0)</f>
        <v/>
      </c>
      <c r="T245" s="17">
        <f>IF(B245="","",IF(MONTH(IF(Q245="",B245,Q245))=3,DATE(YEAR(IF(Q245="",B245,Q245)),4,30),DATE(YEAR(IF(Q245="",B245,Q245)),MONTH(IF(Q245="",B245,Q245))+1,7)))</f>
        <v/>
      </c>
      <c r="U245" s="10" t="n"/>
      <c r="V245" s="11" t="n"/>
      <c r="W245" s="16">
        <f>IF(OR(B245="",N245=0),0,IF(U245="",IF(Settings!$B$4&gt;T245,((YEAR(Settings!$B$4)-YEAR(IF(Q245="",B245,Q245)))*12+MONTH(Settings!$B$4)-MONTH(IF(Q245="",B245,Q245))+1),0),IF(U245&gt;T245,((YEAR(U245)-YEAR(IF(Q245="",B245,Q245)))*12+MONTH(U245)-MONTH(IF(Q245="",B245,Q245))+1),0)))</f>
        <v/>
      </c>
      <c r="X245" s="15">
        <f>ROUND(N245*Settings!$B$9*W245,0)</f>
        <v/>
      </c>
      <c r="Y245" s="15">
        <f>S245+X245</f>
        <v/>
      </c>
      <c r="Z245" s="18">
        <f>IF(B245="","",DATE(YEAR(IF(Q245="",B245,Q245)),MONTH(IF(Q245="",B245,Q245)),1))</f>
        <v/>
      </c>
      <c r="AA245" s="9">
        <f>IF(B245="","","Q"&amp;(INT(MOD(MONTH(IF(Q245="",B245,Q245))-4,12)/3)+1))</f>
        <v/>
      </c>
      <c r="AB245" s="9">
        <f>IF(H245="","",IFERROR(INDEX(Rates!$M$5:$M$26,MATCH(H245,Rates!$A$5:$A$26,0)),""))</f>
        <v/>
      </c>
    </row>
    <row r="246">
      <c r="A246" s="9">
        <f>IF(B246="","",ROW()-4)</f>
        <v/>
      </c>
      <c r="B246" s="10" t="n"/>
      <c r="C246" s="11" t="n"/>
      <c r="D246" s="11" t="n"/>
      <c r="E246" s="9">
        <f>IF(B246="","",IF(D246="","No PAN",IF(AND(LEN(D246)=10,ISERROR(VALUE(LEFT(D246,1))),ISERROR(VALUE(MID(D246,5,1))),ISNUMBER(VALUE(MID(D246,6,4))),ISERROR(VALUE(RIGHT(D246,1)))),"Format OK","Check PAN")))</f>
        <v/>
      </c>
      <c r="F246" s="11" t="n"/>
      <c r="G246" s="9">
        <f>IF(B246="","",IF(F246&lt;&gt;"",F246,IF(E246&lt;&gt;"Format OK","Others",IF(OR(MID(D246,4,1)="P",MID(D246,4,1)="H"),"Individual/HUF",IF(MID(D246,4,1)="C","Company","Others")))))</f>
        <v/>
      </c>
      <c r="H246" s="11" t="n"/>
      <c r="I246" s="9">
        <f>IF(H246="","",IFERROR(INDEX(IF(G246="Individual/HUF",Rates!$C$5:$C$26,IF(G246="Company",Rates!$D$5:$D$26,Rates!$E$5:$E$26)),MATCH(H246,Rates!$A$5:$A$26,0)),"?"))</f>
        <v/>
      </c>
      <c r="J246" s="12" t="n"/>
      <c r="K246" s="13">
        <f>IF(H246="","",IFERROR(INDEX(IF(G246="Individual/HUF",Rates!$I$5:$I$26,IF(G246="Company",Rates!$J$5:$J$26,Rates!$K$5:$K$26)),MATCH(H246,Rates!$A$5:$A$26,0)),""))</f>
        <v/>
      </c>
      <c r="L246" s="14" t="n"/>
      <c r="M246" s="13">
        <f>IF(H246="","",IF(L246&lt;&gt;"",IF(E246="Format OK",L246,MAX(L246,INDEX(Rates!$L$5:$L$26,MATCH(H246,Rates!$A$5:$A$26,0)))),IF(K246="","rate?",IF(E246="Format OK",K246,MAX(K246,INDEX(Rates!$L$5:$L$26,MATCH(H246,Rates!$A$5:$A$26,0)))))))</f>
        <v/>
      </c>
      <c r="N246" s="15">
        <f>IF(OR(H246="",NOT(ISNUMBER(M246))),0,IF(AND(LEFT(P246,5)="Below",L246=""),0,ROUND(J246*M246,0)))</f>
        <v/>
      </c>
      <c r="O246" s="15">
        <f>IF(H246="","",SUMIFS($J$5:$J$504,$C$5:$C$504,C246,$H$5:$H$504,H246,$B$5:$B$504,"&lt;="&amp;B246,$B$5:$B$504,"&gt;="&amp;Settings!$B$5))</f>
        <v/>
      </c>
      <c r="P246" s="9">
        <f>IF(H246="","",IFERROR(IF(AND(INDEX(Rates!$F$5:$F$26,MATCH(H246,Rates!$A$5:$A$26,0))=0,INDEX(Rates!$G$5:$G$26,MATCH(H246,Rates!$A$5:$A$26,0))=0),"Deduct (no threshold)",IF(OR(AND(INDEX(Rates!$F$5:$F$26,MATCH(H246,Rates!$A$5:$A$26,0))&gt;0,J246&gt;INDEX(Rates!$F$5:$F$26,MATCH(H246,Rates!$A$5:$A$26,0))),AND(INDEX(Rates!$G$5:$G$26,MATCH(H246,Rates!$A$5:$A$26,0))&gt;0,O246&gt;INDEX(Rates!$G$5:$G$26,MATCH(H246,Rates!$A$5:$A$26,0)))),"Deduct","Below threshold: check")),"?"))</f>
        <v/>
      </c>
      <c r="Q246" s="10" t="n"/>
      <c r="R246" s="16">
        <f>IF(OR(B246="",Q246=""),0,IF(Q246&gt;B246,((YEAR(Q246)-YEAR(B246))*12+MONTH(Q246)-MONTH(B246)+1),0))</f>
        <v/>
      </c>
      <c r="S246" s="15">
        <f>ROUND(N246*Settings!$B$8*R246,0)</f>
        <v/>
      </c>
      <c r="T246" s="17">
        <f>IF(B246="","",IF(MONTH(IF(Q246="",B246,Q246))=3,DATE(YEAR(IF(Q246="",B246,Q246)),4,30),DATE(YEAR(IF(Q246="",B246,Q246)),MONTH(IF(Q246="",B246,Q246))+1,7)))</f>
        <v/>
      </c>
      <c r="U246" s="10" t="n"/>
      <c r="V246" s="11" t="n"/>
      <c r="W246" s="16">
        <f>IF(OR(B246="",N246=0),0,IF(U246="",IF(Settings!$B$4&gt;T246,((YEAR(Settings!$B$4)-YEAR(IF(Q246="",B246,Q246)))*12+MONTH(Settings!$B$4)-MONTH(IF(Q246="",B246,Q246))+1),0),IF(U246&gt;T246,((YEAR(U246)-YEAR(IF(Q246="",B246,Q246)))*12+MONTH(U246)-MONTH(IF(Q246="",B246,Q246))+1),0)))</f>
        <v/>
      </c>
      <c r="X246" s="15">
        <f>ROUND(N246*Settings!$B$9*W246,0)</f>
        <v/>
      </c>
      <c r="Y246" s="15">
        <f>S246+X246</f>
        <v/>
      </c>
      <c r="Z246" s="18">
        <f>IF(B246="","",DATE(YEAR(IF(Q246="",B246,Q246)),MONTH(IF(Q246="",B246,Q246)),1))</f>
        <v/>
      </c>
      <c r="AA246" s="9">
        <f>IF(B246="","","Q"&amp;(INT(MOD(MONTH(IF(Q246="",B246,Q246))-4,12)/3)+1))</f>
        <v/>
      </c>
      <c r="AB246" s="9">
        <f>IF(H246="","",IFERROR(INDEX(Rates!$M$5:$M$26,MATCH(H246,Rates!$A$5:$A$26,0)),""))</f>
        <v/>
      </c>
    </row>
    <row r="247">
      <c r="A247" s="9">
        <f>IF(B247="","",ROW()-4)</f>
        <v/>
      </c>
      <c r="B247" s="10" t="n"/>
      <c r="C247" s="11" t="n"/>
      <c r="D247" s="11" t="n"/>
      <c r="E247" s="9">
        <f>IF(B247="","",IF(D247="","No PAN",IF(AND(LEN(D247)=10,ISERROR(VALUE(LEFT(D247,1))),ISERROR(VALUE(MID(D247,5,1))),ISNUMBER(VALUE(MID(D247,6,4))),ISERROR(VALUE(RIGHT(D247,1)))),"Format OK","Check PAN")))</f>
        <v/>
      </c>
      <c r="F247" s="11" t="n"/>
      <c r="G247" s="9">
        <f>IF(B247="","",IF(F247&lt;&gt;"",F247,IF(E247&lt;&gt;"Format OK","Others",IF(OR(MID(D247,4,1)="P",MID(D247,4,1)="H"),"Individual/HUF",IF(MID(D247,4,1)="C","Company","Others")))))</f>
        <v/>
      </c>
      <c r="H247" s="11" t="n"/>
      <c r="I247" s="9">
        <f>IF(H247="","",IFERROR(INDEX(IF(G247="Individual/HUF",Rates!$C$5:$C$26,IF(G247="Company",Rates!$D$5:$D$26,Rates!$E$5:$E$26)),MATCH(H247,Rates!$A$5:$A$26,0)),"?"))</f>
        <v/>
      </c>
      <c r="J247" s="12" t="n"/>
      <c r="K247" s="13">
        <f>IF(H247="","",IFERROR(INDEX(IF(G247="Individual/HUF",Rates!$I$5:$I$26,IF(G247="Company",Rates!$J$5:$J$26,Rates!$K$5:$K$26)),MATCH(H247,Rates!$A$5:$A$26,0)),""))</f>
        <v/>
      </c>
      <c r="L247" s="14" t="n"/>
      <c r="M247" s="13">
        <f>IF(H247="","",IF(L247&lt;&gt;"",IF(E247="Format OK",L247,MAX(L247,INDEX(Rates!$L$5:$L$26,MATCH(H247,Rates!$A$5:$A$26,0)))),IF(K247="","rate?",IF(E247="Format OK",K247,MAX(K247,INDEX(Rates!$L$5:$L$26,MATCH(H247,Rates!$A$5:$A$26,0)))))))</f>
        <v/>
      </c>
      <c r="N247" s="15">
        <f>IF(OR(H247="",NOT(ISNUMBER(M247))),0,IF(AND(LEFT(P247,5)="Below",L247=""),0,ROUND(J247*M247,0)))</f>
        <v/>
      </c>
      <c r="O247" s="15">
        <f>IF(H247="","",SUMIFS($J$5:$J$504,$C$5:$C$504,C247,$H$5:$H$504,H247,$B$5:$B$504,"&lt;="&amp;B247,$B$5:$B$504,"&gt;="&amp;Settings!$B$5))</f>
        <v/>
      </c>
      <c r="P247" s="9">
        <f>IF(H247="","",IFERROR(IF(AND(INDEX(Rates!$F$5:$F$26,MATCH(H247,Rates!$A$5:$A$26,0))=0,INDEX(Rates!$G$5:$G$26,MATCH(H247,Rates!$A$5:$A$26,0))=0),"Deduct (no threshold)",IF(OR(AND(INDEX(Rates!$F$5:$F$26,MATCH(H247,Rates!$A$5:$A$26,0))&gt;0,J247&gt;INDEX(Rates!$F$5:$F$26,MATCH(H247,Rates!$A$5:$A$26,0))),AND(INDEX(Rates!$G$5:$G$26,MATCH(H247,Rates!$A$5:$A$26,0))&gt;0,O247&gt;INDEX(Rates!$G$5:$G$26,MATCH(H247,Rates!$A$5:$A$26,0)))),"Deduct","Below threshold: check")),"?"))</f>
        <v/>
      </c>
      <c r="Q247" s="10" t="n"/>
      <c r="R247" s="16">
        <f>IF(OR(B247="",Q247=""),0,IF(Q247&gt;B247,((YEAR(Q247)-YEAR(B247))*12+MONTH(Q247)-MONTH(B247)+1),0))</f>
        <v/>
      </c>
      <c r="S247" s="15">
        <f>ROUND(N247*Settings!$B$8*R247,0)</f>
        <v/>
      </c>
      <c r="T247" s="17">
        <f>IF(B247="","",IF(MONTH(IF(Q247="",B247,Q247))=3,DATE(YEAR(IF(Q247="",B247,Q247)),4,30),DATE(YEAR(IF(Q247="",B247,Q247)),MONTH(IF(Q247="",B247,Q247))+1,7)))</f>
        <v/>
      </c>
      <c r="U247" s="10" t="n"/>
      <c r="V247" s="11" t="n"/>
      <c r="W247" s="16">
        <f>IF(OR(B247="",N247=0),0,IF(U247="",IF(Settings!$B$4&gt;T247,((YEAR(Settings!$B$4)-YEAR(IF(Q247="",B247,Q247)))*12+MONTH(Settings!$B$4)-MONTH(IF(Q247="",B247,Q247))+1),0),IF(U247&gt;T247,((YEAR(U247)-YEAR(IF(Q247="",B247,Q247)))*12+MONTH(U247)-MONTH(IF(Q247="",B247,Q247))+1),0)))</f>
        <v/>
      </c>
      <c r="X247" s="15">
        <f>ROUND(N247*Settings!$B$9*W247,0)</f>
        <v/>
      </c>
      <c r="Y247" s="15">
        <f>S247+X247</f>
        <v/>
      </c>
      <c r="Z247" s="18">
        <f>IF(B247="","",DATE(YEAR(IF(Q247="",B247,Q247)),MONTH(IF(Q247="",B247,Q247)),1))</f>
        <v/>
      </c>
      <c r="AA247" s="9">
        <f>IF(B247="","","Q"&amp;(INT(MOD(MONTH(IF(Q247="",B247,Q247))-4,12)/3)+1))</f>
        <v/>
      </c>
      <c r="AB247" s="9">
        <f>IF(H247="","",IFERROR(INDEX(Rates!$M$5:$M$26,MATCH(H247,Rates!$A$5:$A$26,0)),""))</f>
        <v/>
      </c>
    </row>
    <row r="248">
      <c r="A248" s="9">
        <f>IF(B248="","",ROW()-4)</f>
        <v/>
      </c>
      <c r="B248" s="10" t="n"/>
      <c r="C248" s="11" t="n"/>
      <c r="D248" s="11" t="n"/>
      <c r="E248" s="9">
        <f>IF(B248="","",IF(D248="","No PAN",IF(AND(LEN(D248)=10,ISERROR(VALUE(LEFT(D248,1))),ISERROR(VALUE(MID(D248,5,1))),ISNUMBER(VALUE(MID(D248,6,4))),ISERROR(VALUE(RIGHT(D248,1)))),"Format OK","Check PAN")))</f>
        <v/>
      </c>
      <c r="F248" s="11" t="n"/>
      <c r="G248" s="9">
        <f>IF(B248="","",IF(F248&lt;&gt;"",F248,IF(E248&lt;&gt;"Format OK","Others",IF(OR(MID(D248,4,1)="P",MID(D248,4,1)="H"),"Individual/HUF",IF(MID(D248,4,1)="C","Company","Others")))))</f>
        <v/>
      </c>
      <c r="H248" s="11" t="n"/>
      <c r="I248" s="9">
        <f>IF(H248="","",IFERROR(INDEX(IF(G248="Individual/HUF",Rates!$C$5:$C$26,IF(G248="Company",Rates!$D$5:$D$26,Rates!$E$5:$E$26)),MATCH(H248,Rates!$A$5:$A$26,0)),"?"))</f>
        <v/>
      </c>
      <c r="J248" s="12" t="n"/>
      <c r="K248" s="13">
        <f>IF(H248="","",IFERROR(INDEX(IF(G248="Individual/HUF",Rates!$I$5:$I$26,IF(G248="Company",Rates!$J$5:$J$26,Rates!$K$5:$K$26)),MATCH(H248,Rates!$A$5:$A$26,0)),""))</f>
        <v/>
      </c>
      <c r="L248" s="14" t="n"/>
      <c r="M248" s="13">
        <f>IF(H248="","",IF(L248&lt;&gt;"",IF(E248="Format OK",L248,MAX(L248,INDEX(Rates!$L$5:$L$26,MATCH(H248,Rates!$A$5:$A$26,0)))),IF(K248="","rate?",IF(E248="Format OK",K248,MAX(K248,INDEX(Rates!$L$5:$L$26,MATCH(H248,Rates!$A$5:$A$26,0)))))))</f>
        <v/>
      </c>
      <c r="N248" s="15">
        <f>IF(OR(H248="",NOT(ISNUMBER(M248))),0,IF(AND(LEFT(P248,5)="Below",L248=""),0,ROUND(J248*M248,0)))</f>
        <v/>
      </c>
      <c r="O248" s="15">
        <f>IF(H248="","",SUMIFS($J$5:$J$504,$C$5:$C$504,C248,$H$5:$H$504,H248,$B$5:$B$504,"&lt;="&amp;B248,$B$5:$B$504,"&gt;="&amp;Settings!$B$5))</f>
        <v/>
      </c>
      <c r="P248" s="9">
        <f>IF(H248="","",IFERROR(IF(AND(INDEX(Rates!$F$5:$F$26,MATCH(H248,Rates!$A$5:$A$26,0))=0,INDEX(Rates!$G$5:$G$26,MATCH(H248,Rates!$A$5:$A$26,0))=0),"Deduct (no threshold)",IF(OR(AND(INDEX(Rates!$F$5:$F$26,MATCH(H248,Rates!$A$5:$A$26,0))&gt;0,J248&gt;INDEX(Rates!$F$5:$F$26,MATCH(H248,Rates!$A$5:$A$26,0))),AND(INDEX(Rates!$G$5:$G$26,MATCH(H248,Rates!$A$5:$A$26,0))&gt;0,O248&gt;INDEX(Rates!$G$5:$G$26,MATCH(H248,Rates!$A$5:$A$26,0)))),"Deduct","Below threshold: check")),"?"))</f>
        <v/>
      </c>
      <c r="Q248" s="10" t="n"/>
      <c r="R248" s="16">
        <f>IF(OR(B248="",Q248=""),0,IF(Q248&gt;B248,((YEAR(Q248)-YEAR(B248))*12+MONTH(Q248)-MONTH(B248)+1),0))</f>
        <v/>
      </c>
      <c r="S248" s="15">
        <f>ROUND(N248*Settings!$B$8*R248,0)</f>
        <v/>
      </c>
      <c r="T248" s="17">
        <f>IF(B248="","",IF(MONTH(IF(Q248="",B248,Q248))=3,DATE(YEAR(IF(Q248="",B248,Q248)),4,30),DATE(YEAR(IF(Q248="",B248,Q248)),MONTH(IF(Q248="",B248,Q248))+1,7)))</f>
        <v/>
      </c>
      <c r="U248" s="10" t="n"/>
      <c r="V248" s="11" t="n"/>
      <c r="W248" s="16">
        <f>IF(OR(B248="",N248=0),0,IF(U248="",IF(Settings!$B$4&gt;T248,((YEAR(Settings!$B$4)-YEAR(IF(Q248="",B248,Q248)))*12+MONTH(Settings!$B$4)-MONTH(IF(Q248="",B248,Q248))+1),0),IF(U248&gt;T248,((YEAR(U248)-YEAR(IF(Q248="",B248,Q248)))*12+MONTH(U248)-MONTH(IF(Q248="",B248,Q248))+1),0)))</f>
        <v/>
      </c>
      <c r="X248" s="15">
        <f>ROUND(N248*Settings!$B$9*W248,0)</f>
        <v/>
      </c>
      <c r="Y248" s="15">
        <f>S248+X248</f>
        <v/>
      </c>
      <c r="Z248" s="18">
        <f>IF(B248="","",DATE(YEAR(IF(Q248="",B248,Q248)),MONTH(IF(Q248="",B248,Q248)),1))</f>
        <v/>
      </c>
      <c r="AA248" s="9">
        <f>IF(B248="","","Q"&amp;(INT(MOD(MONTH(IF(Q248="",B248,Q248))-4,12)/3)+1))</f>
        <v/>
      </c>
      <c r="AB248" s="9">
        <f>IF(H248="","",IFERROR(INDEX(Rates!$M$5:$M$26,MATCH(H248,Rates!$A$5:$A$26,0)),""))</f>
        <v/>
      </c>
    </row>
    <row r="249">
      <c r="A249" s="9">
        <f>IF(B249="","",ROW()-4)</f>
        <v/>
      </c>
      <c r="B249" s="10" t="n"/>
      <c r="C249" s="11" t="n"/>
      <c r="D249" s="11" t="n"/>
      <c r="E249" s="9">
        <f>IF(B249="","",IF(D249="","No PAN",IF(AND(LEN(D249)=10,ISERROR(VALUE(LEFT(D249,1))),ISERROR(VALUE(MID(D249,5,1))),ISNUMBER(VALUE(MID(D249,6,4))),ISERROR(VALUE(RIGHT(D249,1)))),"Format OK","Check PAN")))</f>
        <v/>
      </c>
      <c r="F249" s="11" t="n"/>
      <c r="G249" s="9">
        <f>IF(B249="","",IF(F249&lt;&gt;"",F249,IF(E249&lt;&gt;"Format OK","Others",IF(OR(MID(D249,4,1)="P",MID(D249,4,1)="H"),"Individual/HUF",IF(MID(D249,4,1)="C","Company","Others")))))</f>
        <v/>
      </c>
      <c r="H249" s="11" t="n"/>
      <c r="I249" s="9">
        <f>IF(H249="","",IFERROR(INDEX(IF(G249="Individual/HUF",Rates!$C$5:$C$26,IF(G249="Company",Rates!$D$5:$D$26,Rates!$E$5:$E$26)),MATCH(H249,Rates!$A$5:$A$26,0)),"?"))</f>
        <v/>
      </c>
      <c r="J249" s="12" t="n"/>
      <c r="K249" s="13">
        <f>IF(H249="","",IFERROR(INDEX(IF(G249="Individual/HUF",Rates!$I$5:$I$26,IF(G249="Company",Rates!$J$5:$J$26,Rates!$K$5:$K$26)),MATCH(H249,Rates!$A$5:$A$26,0)),""))</f>
        <v/>
      </c>
      <c r="L249" s="14" t="n"/>
      <c r="M249" s="13">
        <f>IF(H249="","",IF(L249&lt;&gt;"",IF(E249="Format OK",L249,MAX(L249,INDEX(Rates!$L$5:$L$26,MATCH(H249,Rates!$A$5:$A$26,0)))),IF(K249="","rate?",IF(E249="Format OK",K249,MAX(K249,INDEX(Rates!$L$5:$L$26,MATCH(H249,Rates!$A$5:$A$26,0)))))))</f>
        <v/>
      </c>
      <c r="N249" s="15">
        <f>IF(OR(H249="",NOT(ISNUMBER(M249))),0,IF(AND(LEFT(P249,5)="Below",L249=""),0,ROUND(J249*M249,0)))</f>
        <v/>
      </c>
      <c r="O249" s="15">
        <f>IF(H249="","",SUMIFS($J$5:$J$504,$C$5:$C$504,C249,$H$5:$H$504,H249,$B$5:$B$504,"&lt;="&amp;B249,$B$5:$B$504,"&gt;="&amp;Settings!$B$5))</f>
        <v/>
      </c>
      <c r="P249" s="9">
        <f>IF(H249="","",IFERROR(IF(AND(INDEX(Rates!$F$5:$F$26,MATCH(H249,Rates!$A$5:$A$26,0))=0,INDEX(Rates!$G$5:$G$26,MATCH(H249,Rates!$A$5:$A$26,0))=0),"Deduct (no threshold)",IF(OR(AND(INDEX(Rates!$F$5:$F$26,MATCH(H249,Rates!$A$5:$A$26,0))&gt;0,J249&gt;INDEX(Rates!$F$5:$F$26,MATCH(H249,Rates!$A$5:$A$26,0))),AND(INDEX(Rates!$G$5:$G$26,MATCH(H249,Rates!$A$5:$A$26,0))&gt;0,O249&gt;INDEX(Rates!$G$5:$G$26,MATCH(H249,Rates!$A$5:$A$26,0)))),"Deduct","Below threshold: check")),"?"))</f>
        <v/>
      </c>
      <c r="Q249" s="10" t="n"/>
      <c r="R249" s="16">
        <f>IF(OR(B249="",Q249=""),0,IF(Q249&gt;B249,((YEAR(Q249)-YEAR(B249))*12+MONTH(Q249)-MONTH(B249)+1),0))</f>
        <v/>
      </c>
      <c r="S249" s="15">
        <f>ROUND(N249*Settings!$B$8*R249,0)</f>
        <v/>
      </c>
      <c r="T249" s="17">
        <f>IF(B249="","",IF(MONTH(IF(Q249="",B249,Q249))=3,DATE(YEAR(IF(Q249="",B249,Q249)),4,30),DATE(YEAR(IF(Q249="",B249,Q249)),MONTH(IF(Q249="",B249,Q249))+1,7)))</f>
        <v/>
      </c>
      <c r="U249" s="10" t="n"/>
      <c r="V249" s="11" t="n"/>
      <c r="W249" s="16">
        <f>IF(OR(B249="",N249=0),0,IF(U249="",IF(Settings!$B$4&gt;T249,((YEAR(Settings!$B$4)-YEAR(IF(Q249="",B249,Q249)))*12+MONTH(Settings!$B$4)-MONTH(IF(Q249="",B249,Q249))+1),0),IF(U249&gt;T249,((YEAR(U249)-YEAR(IF(Q249="",B249,Q249)))*12+MONTH(U249)-MONTH(IF(Q249="",B249,Q249))+1),0)))</f>
        <v/>
      </c>
      <c r="X249" s="15">
        <f>ROUND(N249*Settings!$B$9*W249,0)</f>
        <v/>
      </c>
      <c r="Y249" s="15">
        <f>S249+X249</f>
        <v/>
      </c>
      <c r="Z249" s="18">
        <f>IF(B249="","",DATE(YEAR(IF(Q249="",B249,Q249)),MONTH(IF(Q249="",B249,Q249)),1))</f>
        <v/>
      </c>
      <c r="AA249" s="9">
        <f>IF(B249="","","Q"&amp;(INT(MOD(MONTH(IF(Q249="",B249,Q249))-4,12)/3)+1))</f>
        <v/>
      </c>
      <c r="AB249" s="9">
        <f>IF(H249="","",IFERROR(INDEX(Rates!$M$5:$M$26,MATCH(H249,Rates!$A$5:$A$26,0)),""))</f>
        <v/>
      </c>
    </row>
    <row r="250">
      <c r="A250" s="9">
        <f>IF(B250="","",ROW()-4)</f>
        <v/>
      </c>
      <c r="B250" s="10" t="n"/>
      <c r="C250" s="11" t="n"/>
      <c r="D250" s="11" t="n"/>
      <c r="E250" s="9">
        <f>IF(B250="","",IF(D250="","No PAN",IF(AND(LEN(D250)=10,ISERROR(VALUE(LEFT(D250,1))),ISERROR(VALUE(MID(D250,5,1))),ISNUMBER(VALUE(MID(D250,6,4))),ISERROR(VALUE(RIGHT(D250,1)))),"Format OK","Check PAN")))</f>
        <v/>
      </c>
      <c r="F250" s="11" t="n"/>
      <c r="G250" s="9">
        <f>IF(B250="","",IF(F250&lt;&gt;"",F250,IF(E250&lt;&gt;"Format OK","Others",IF(OR(MID(D250,4,1)="P",MID(D250,4,1)="H"),"Individual/HUF",IF(MID(D250,4,1)="C","Company","Others")))))</f>
        <v/>
      </c>
      <c r="H250" s="11" t="n"/>
      <c r="I250" s="9">
        <f>IF(H250="","",IFERROR(INDEX(IF(G250="Individual/HUF",Rates!$C$5:$C$26,IF(G250="Company",Rates!$D$5:$D$26,Rates!$E$5:$E$26)),MATCH(H250,Rates!$A$5:$A$26,0)),"?"))</f>
        <v/>
      </c>
      <c r="J250" s="12" t="n"/>
      <c r="K250" s="13">
        <f>IF(H250="","",IFERROR(INDEX(IF(G250="Individual/HUF",Rates!$I$5:$I$26,IF(G250="Company",Rates!$J$5:$J$26,Rates!$K$5:$K$26)),MATCH(H250,Rates!$A$5:$A$26,0)),""))</f>
        <v/>
      </c>
      <c r="L250" s="14" t="n"/>
      <c r="M250" s="13">
        <f>IF(H250="","",IF(L250&lt;&gt;"",IF(E250="Format OK",L250,MAX(L250,INDEX(Rates!$L$5:$L$26,MATCH(H250,Rates!$A$5:$A$26,0)))),IF(K250="","rate?",IF(E250="Format OK",K250,MAX(K250,INDEX(Rates!$L$5:$L$26,MATCH(H250,Rates!$A$5:$A$26,0)))))))</f>
        <v/>
      </c>
      <c r="N250" s="15">
        <f>IF(OR(H250="",NOT(ISNUMBER(M250))),0,IF(AND(LEFT(P250,5)="Below",L250=""),0,ROUND(J250*M250,0)))</f>
        <v/>
      </c>
      <c r="O250" s="15">
        <f>IF(H250="","",SUMIFS($J$5:$J$504,$C$5:$C$504,C250,$H$5:$H$504,H250,$B$5:$B$504,"&lt;="&amp;B250,$B$5:$B$504,"&gt;="&amp;Settings!$B$5))</f>
        <v/>
      </c>
      <c r="P250" s="9">
        <f>IF(H250="","",IFERROR(IF(AND(INDEX(Rates!$F$5:$F$26,MATCH(H250,Rates!$A$5:$A$26,0))=0,INDEX(Rates!$G$5:$G$26,MATCH(H250,Rates!$A$5:$A$26,0))=0),"Deduct (no threshold)",IF(OR(AND(INDEX(Rates!$F$5:$F$26,MATCH(H250,Rates!$A$5:$A$26,0))&gt;0,J250&gt;INDEX(Rates!$F$5:$F$26,MATCH(H250,Rates!$A$5:$A$26,0))),AND(INDEX(Rates!$G$5:$G$26,MATCH(H250,Rates!$A$5:$A$26,0))&gt;0,O250&gt;INDEX(Rates!$G$5:$G$26,MATCH(H250,Rates!$A$5:$A$26,0)))),"Deduct","Below threshold: check")),"?"))</f>
        <v/>
      </c>
      <c r="Q250" s="10" t="n"/>
      <c r="R250" s="16">
        <f>IF(OR(B250="",Q250=""),0,IF(Q250&gt;B250,((YEAR(Q250)-YEAR(B250))*12+MONTH(Q250)-MONTH(B250)+1),0))</f>
        <v/>
      </c>
      <c r="S250" s="15">
        <f>ROUND(N250*Settings!$B$8*R250,0)</f>
        <v/>
      </c>
      <c r="T250" s="17">
        <f>IF(B250="","",IF(MONTH(IF(Q250="",B250,Q250))=3,DATE(YEAR(IF(Q250="",B250,Q250)),4,30),DATE(YEAR(IF(Q250="",B250,Q250)),MONTH(IF(Q250="",B250,Q250))+1,7)))</f>
        <v/>
      </c>
      <c r="U250" s="10" t="n"/>
      <c r="V250" s="11" t="n"/>
      <c r="W250" s="16">
        <f>IF(OR(B250="",N250=0),0,IF(U250="",IF(Settings!$B$4&gt;T250,((YEAR(Settings!$B$4)-YEAR(IF(Q250="",B250,Q250)))*12+MONTH(Settings!$B$4)-MONTH(IF(Q250="",B250,Q250))+1),0),IF(U250&gt;T250,((YEAR(U250)-YEAR(IF(Q250="",B250,Q250)))*12+MONTH(U250)-MONTH(IF(Q250="",B250,Q250))+1),0)))</f>
        <v/>
      </c>
      <c r="X250" s="15">
        <f>ROUND(N250*Settings!$B$9*W250,0)</f>
        <v/>
      </c>
      <c r="Y250" s="15">
        <f>S250+X250</f>
        <v/>
      </c>
      <c r="Z250" s="18">
        <f>IF(B250="","",DATE(YEAR(IF(Q250="",B250,Q250)),MONTH(IF(Q250="",B250,Q250)),1))</f>
        <v/>
      </c>
      <c r="AA250" s="9">
        <f>IF(B250="","","Q"&amp;(INT(MOD(MONTH(IF(Q250="",B250,Q250))-4,12)/3)+1))</f>
        <v/>
      </c>
      <c r="AB250" s="9">
        <f>IF(H250="","",IFERROR(INDEX(Rates!$M$5:$M$26,MATCH(H250,Rates!$A$5:$A$26,0)),""))</f>
        <v/>
      </c>
    </row>
    <row r="251">
      <c r="A251" s="9">
        <f>IF(B251="","",ROW()-4)</f>
        <v/>
      </c>
      <c r="B251" s="10" t="n"/>
      <c r="C251" s="11" t="n"/>
      <c r="D251" s="11" t="n"/>
      <c r="E251" s="9">
        <f>IF(B251="","",IF(D251="","No PAN",IF(AND(LEN(D251)=10,ISERROR(VALUE(LEFT(D251,1))),ISERROR(VALUE(MID(D251,5,1))),ISNUMBER(VALUE(MID(D251,6,4))),ISERROR(VALUE(RIGHT(D251,1)))),"Format OK","Check PAN")))</f>
        <v/>
      </c>
      <c r="F251" s="11" t="n"/>
      <c r="G251" s="9">
        <f>IF(B251="","",IF(F251&lt;&gt;"",F251,IF(E251&lt;&gt;"Format OK","Others",IF(OR(MID(D251,4,1)="P",MID(D251,4,1)="H"),"Individual/HUF",IF(MID(D251,4,1)="C","Company","Others")))))</f>
        <v/>
      </c>
      <c r="H251" s="11" t="n"/>
      <c r="I251" s="9">
        <f>IF(H251="","",IFERROR(INDEX(IF(G251="Individual/HUF",Rates!$C$5:$C$26,IF(G251="Company",Rates!$D$5:$D$26,Rates!$E$5:$E$26)),MATCH(H251,Rates!$A$5:$A$26,0)),"?"))</f>
        <v/>
      </c>
      <c r="J251" s="12" t="n"/>
      <c r="K251" s="13">
        <f>IF(H251="","",IFERROR(INDEX(IF(G251="Individual/HUF",Rates!$I$5:$I$26,IF(G251="Company",Rates!$J$5:$J$26,Rates!$K$5:$K$26)),MATCH(H251,Rates!$A$5:$A$26,0)),""))</f>
        <v/>
      </c>
      <c r="L251" s="14" t="n"/>
      <c r="M251" s="13">
        <f>IF(H251="","",IF(L251&lt;&gt;"",IF(E251="Format OK",L251,MAX(L251,INDEX(Rates!$L$5:$L$26,MATCH(H251,Rates!$A$5:$A$26,0)))),IF(K251="","rate?",IF(E251="Format OK",K251,MAX(K251,INDEX(Rates!$L$5:$L$26,MATCH(H251,Rates!$A$5:$A$26,0)))))))</f>
        <v/>
      </c>
      <c r="N251" s="15">
        <f>IF(OR(H251="",NOT(ISNUMBER(M251))),0,IF(AND(LEFT(P251,5)="Below",L251=""),0,ROUND(J251*M251,0)))</f>
        <v/>
      </c>
      <c r="O251" s="15">
        <f>IF(H251="","",SUMIFS($J$5:$J$504,$C$5:$C$504,C251,$H$5:$H$504,H251,$B$5:$B$504,"&lt;="&amp;B251,$B$5:$B$504,"&gt;="&amp;Settings!$B$5))</f>
        <v/>
      </c>
      <c r="P251" s="9">
        <f>IF(H251="","",IFERROR(IF(AND(INDEX(Rates!$F$5:$F$26,MATCH(H251,Rates!$A$5:$A$26,0))=0,INDEX(Rates!$G$5:$G$26,MATCH(H251,Rates!$A$5:$A$26,0))=0),"Deduct (no threshold)",IF(OR(AND(INDEX(Rates!$F$5:$F$26,MATCH(H251,Rates!$A$5:$A$26,0))&gt;0,J251&gt;INDEX(Rates!$F$5:$F$26,MATCH(H251,Rates!$A$5:$A$26,0))),AND(INDEX(Rates!$G$5:$G$26,MATCH(H251,Rates!$A$5:$A$26,0))&gt;0,O251&gt;INDEX(Rates!$G$5:$G$26,MATCH(H251,Rates!$A$5:$A$26,0)))),"Deduct","Below threshold: check")),"?"))</f>
        <v/>
      </c>
      <c r="Q251" s="10" t="n"/>
      <c r="R251" s="16">
        <f>IF(OR(B251="",Q251=""),0,IF(Q251&gt;B251,((YEAR(Q251)-YEAR(B251))*12+MONTH(Q251)-MONTH(B251)+1),0))</f>
        <v/>
      </c>
      <c r="S251" s="15">
        <f>ROUND(N251*Settings!$B$8*R251,0)</f>
        <v/>
      </c>
      <c r="T251" s="17">
        <f>IF(B251="","",IF(MONTH(IF(Q251="",B251,Q251))=3,DATE(YEAR(IF(Q251="",B251,Q251)),4,30),DATE(YEAR(IF(Q251="",B251,Q251)),MONTH(IF(Q251="",B251,Q251))+1,7)))</f>
        <v/>
      </c>
      <c r="U251" s="10" t="n"/>
      <c r="V251" s="11" t="n"/>
      <c r="W251" s="16">
        <f>IF(OR(B251="",N251=0),0,IF(U251="",IF(Settings!$B$4&gt;T251,((YEAR(Settings!$B$4)-YEAR(IF(Q251="",B251,Q251)))*12+MONTH(Settings!$B$4)-MONTH(IF(Q251="",B251,Q251))+1),0),IF(U251&gt;T251,((YEAR(U251)-YEAR(IF(Q251="",B251,Q251)))*12+MONTH(U251)-MONTH(IF(Q251="",B251,Q251))+1),0)))</f>
        <v/>
      </c>
      <c r="X251" s="15">
        <f>ROUND(N251*Settings!$B$9*W251,0)</f>
        <v/>
      </c>
      <c r="Y251" s="15">
        <f>S251+X251</f>
        <v/>
      </c>
      <c r="Z251" s="18">
        <f>IF(B251="","",DATE(YEAR(IF(Q251="",B251,Q251)),MONTH(IF(Q251="",B251,Q251)),1))</f>
        <v/>
      </c>
      <c r="AA251" s="9">
        <f>IF(B251="","","Q"&amp;(INT(MOD(MONTH(IF(Q251="",B251,Q251))-4,12)/3)+1))</f>
        <v/>
      </c>
      <c r="AB251" s="9">
        <f>IF(H251="","",IFERROR(INDEX(Rates!$M$5:$M$26,MATCH(H251,Rates!$A$5:$A$26,0)),""))</f>
        <v/>
      </c>
    </row>
    <row r="252">
      <c r="A252" s="9">
        <f>IF(B252="","",ROW()-4)</f>
        <v/>
      </c>
      <c r="B252" s="10" t="n"/>
      <c r="C252" s="11" t="n"/>
      <c r="D252" s="11" t="n"/>
      <c r="E252" s="9">
        <f>IF(B252="","",IF(D252="","No PAN",IF(AND(LEN(D252)=10,ISERROR(VALUE(LEFT(D252,1))),ISERROR(VALUE(MID(D252,5,1))),ISNUMBER(VALUE(MID(D252,6,4))),ISERROR(VALUE(RIGHT(D252,1)))),"Format OK","Check PAN")))</f>
        <v/>
      </c>
      <c r="F252" s="11" t="n"/>
      <c r="G252" s="9">
        <f>IF(B252="","",IF(F252&lt;&gt;"",F252,IF(E252&lt;&gt;"Format OK","Others",IF(OR(MID(D252,4,1)="P",MID(D252,4,1)="H"),"Individual/HUF",IF(MID(D252,4,1)="C","Company","Others")))))</f>
        <v/>
      </c>
      <c r="H252" s="11" t="n"/>
      <c r="I252" s="9">
        <f>IF(H252="","",IFERROR(INDEX(IF(G252="Individual/HUF",Rates!$C$5:$C$26,IF(G252="Company",Rates!$D$5:$D$26,Rates!$E$5:$E$26)),MATCH(H252,Rates!$A$5:$A$26,0)),"?"))</f>
        <v/>
      </c>
      <c r="J252" s="12" t="n"/>
      <c r="K252" s="13">
        <f>IF(H252="","",IFERROR(INDEX(IF(G252="Individual/HUF",Rates!$I$5:$I$26,IF(G252="Company",Rates!$J$5:$J$26,Rates!$K$5:$K$26)),MATCH(H252,Rates!$A$5:$A$26,0)),""))</f>
        <v/>
      </c>
      <c r="L252" s="14" t="n"/>
      <c r="M252" s="13">
        <f>IF(H252="","",IF(L252&lt;&gt;"",IF(E252="Format OK",L252,MAX(L252,INDEX(Rates!$L$5:$L$26,MATCH(H252,Rates!$A$5:$A$26,0)))),IF(K252="","rate?",IF(E252="Format OK",K252,MAX(K252,INDEX(Rates!$L$5:$L$26,MATCH(H252,Rates!$A$5:$A$26,0)))))))</f>
        <v/>
      </c>
      <c r="N252" s="15">
        <f>IF(OR(H252="",NOT(ISNUMBER(M252))),0,IF(AND(LEFT(P252,5)="Below",L252=""),0,ROUND(J252*M252,0)))</f>
        <v/>
      </c>
      <c r="O252" s="15">
        <f>IF(H252="","",SUMIFS($J$5:$J$504,$C$5:$C$504,C252,$H$5:$H$504,H252,$B$5:$B$504,"&lt;="&amp;B252,$B$5:$B$504,"&gt;="&amp;Settings!$B$5))</f>
        <v/>
      </c>
      <c r="P252" s="9">
        <f>IF(H252="","",IFERROR(IF(AND(INDEX(Rates!$F$5:$F$26,MATCH(H252,Rates!$A$5:$A$26,0))=0,INDEX(Rates!$G$5:$G$26,MATCH(H252,Rates!$A$5:$A$26,0))=0),"Deduct (no threshold)",IF(OR(AND(INDEX(Rates!$F$5:$F$26,MATCH(H252,Rates!$A$5:$A$26,0))&gt;0,J252&gt;INDEX(Rates!$F$5:$F$26,MATCH(H252,Rates!$A$5:$A$26,0))),AND(INDEX(Rates!$G$5:$G$26,MATCH(H252,Rates!$A$5:$A$26,0))&gt;0,O252&gt;INDEX(Rates!$G$5:$G$26,MATCH(H252,Rates!$A$5:$A$26,0)))),"Deduct","Below threshold: check")),"?"))</f>
        <v/>
      </c>
      <c r="Q252" s="10" t="n"/>
      <c r="R252" s="16">
        <f>IF(OR(B252="",Q252=""),0,IF(Q252&gt;B252,((YEAR(Q252)-YEAR(B252))*12+MONTH(Q252)-MONTH(B252)+1),0))</f>
        <v/>
      </c>
      <c r="S252" s="15">
        <f>ROUND(N252*Settings!$B$8*R252,0)</f>
        <v/>
      </c>
      <c r="T252" s="17">
        <f>IF(B252="","",IF(MONTH(IF(Q252="",B252,Q252))=3,DATE(YEAR(IF(Q252="",B252,Q252)),4,30),DATE(YEAR(IF(Q252="",B252,Q252)),MONTH(IF(Q252="",B252,Q252))+1,7)))</f>
        <v/>
      </c>
      <c r="U252" s="10" t="n"/>
      <c r="V252" s="11" t="n"/>
      <c r="W252" s="16">
        <f>IF(OR(B252="",N252=0),0,IF(U252="",IF(Settings!$B$4&gt;T252,((YEAR(Settings!$B$4)-YEAR(IF(Q252="",B252,Q252)))*12+MONTH(Settings!$B$4)-MONTH(IF(Q252="",B252,Q252))+1),0),IF(U252&gt;T252,((YEAR(U252)-YEAR(IF(Q252="",B252,Q252)))*12+MONTH(U252)-MONTH(IF(Q252="",B252,Q252))+1),0)))</f>
        <v/>
      </c>
      <c r="X252" s="15">
        <f>ROUND(N252*Settings!$B$9*W252,0)</f>
        <v/>
      </c>
      <c r="Y252" s="15">
        <f>S252+X252</f>
        <v/>
      </c>
      <c r="Z252" s="18">
        <f>IF(B252="","",DATE(YEAR(IF(Q252="",B252,Q252)),MONTH(IF(Q252="",B252,Q252)),1))</f>
        <v/>
      </c>
      <c r="AA252" s="9">
        <f>IF(B252="","","Q"&amp;(INT(MOD(MONTH(IF(Q252="",B252,Q252))-4,12)/3)+1))</f>
        <v/>
      </c>
      <c r="AB252" s="9">
        <f>IF(H252="","",IFERROR(INDEX(Rates!$M$5:$M$26,MATCH(H252,Rates!$A$5:$A$26,0)),""))</f>
        <v/>
      </c>
    </row>
    <row r="253">
      <c r="A253" s="9">
        <f>IF(B253="","",ROW()-4)</f>
        <v/>
      </c>
      <c r="B253" s="10" t="n"/>
      <c r="C253" s="11" t="n"/>
      <c r="D253" s="11" t="n"/>
      <c r="E253" s="9">
        <f>IF(B253="","",IF(D253="","No PAN",IF(AND(LEN(D253)=10,ISERROR(VALUE(LEFT(D253,1))),ISERROR(VALUE(MID(D253,5,1))),ISNUMBER(VALUE(MID(D253,6,4))),ISERROR(VALUE(RIGHT(D253,1)))),"Format OK","Check PAN")))</f>
        <v/>
      </c>
      <c r="F253" s="11" t="n"/>
      <c r="G253" s="9">
        <f>IF(B253="","",IF(F253&lt;&gt;"",F253,IF(E253&lt;&gt;"Format OK","Others",IF(OR(MID(D253,4,1)="P",MID(D253,4,1)="H"),"Individual/HUF",IF(MID(D253,4,1)="C","Company","Others")))))</f>
        <v/>
      </c>
      <c r="H253" s="11" t="n"/>
      <c r="I253" s="9">
        <f>IF(H253="","",IFERROR(INDEX(IF(G253="Individual/HUF",Rates!$C$5:$C$26,IF(G253="Company",Rates!$D$5:$D$26,Rates!$E$5:$E$26)),MATCH(H253,Rates!$A$5:$A$26,0)),"?"))</f>
        <v/>
      </c>
      <c r="J253" s="12" t="n"/>
      <c r="K253" s="13">
        <f>IF(H253="","",IFERROR(INDEX(IF(G253="Individual/HUF",Rates!$I$5:$I$26,IF(G253="Company",Rates!$J$5:$J$26,Rates!$K$5:$K$26)),MATCH(H253,Rates!$A$5:$A$26,0)),""))</f>
        <v/>
      </c>
      <c r="L253" s="14" t="n"/>
      <c r="M253" s="13">
        <f>IF(H253="","",IF(L253&lt;&gt;"",IF(E253="Format OK",L253,MAX(L253,INDEX(Rates!$L$5:$L$26,MATCH(H253,Rates!$A$5:$A$26,0)))),IF(K253="","rate?",IF(E253="Format OK",K253,MAX(K253,INDEX(Rates!$L$5:$L$26,MATCH(H253,Rates!$A$5:$A$26,0)))))))</f>
        <v/>
      </c>
      <c r="N253" s="15">
        <f>IF(OR(H253="",NOT(ISNUMBER(M253))),0,IF(AND(LEFT(P253,5)="Below",L253=""),0,ROUND(J253*M253,0)))</f>
        <v/>
      </c>
      <c r="O253" s="15">
        <f>IF(H253="","",SUMIFS($J$5:$J$504,$C$5:$C$504,C253,$H$5:$H$504,H253,$B$5:$B$504,"&lt;="&amp;B253,$B$5:$B$504,"&gt;="&amp;Settings!$B$5))</f>
        <v/>
      </c>
      <c r="P253" s="9">
        <f>IF(H253="","",IFERROR(IF(AND(INDEX(Rates!$F$5:$F$26,MATCH(H253,Rates!$A$5:$A$26,0))=0,INDEX(Rates!$G$5:$G$26,MATCH(H253,Rates!$A$5:$A$26,0))=0),"Deduct (no threshold)",IF(OR(AND(INDEX(Rates!$F$5:$F$26,MATCH(H253,Rates!$A$5:$A$26,0))&gt;0,J253&gt;INDEX(Rates!$F$5:$F$26,MATCH(H253,Rates!$A$5:$A$26,0))),AND(INDEX(Rates!$G$5:$G$26,MATCH(H253,Rates!$A$5:$A$26,0))&gt;0,O253&gt;INDEX(Rates!$G$5:$G$26,MATCH(H253,Rates!$A$5:$A$26,0)))),"Deduct","Below threshold: check")),"?"))</f>
        <v/>
      </c>
      <c r="Q253" s="10" t="n"/>
      <c r="R253" s="16">
        <f>IF(OR(B253="",Q253=""),0,IF(Q253&gt;B253,((YEAR(Q253)-YEAR(B253))*12+MONTH(Q253)-MONTH(B253)+1),0))</f>
        <v/>
      </c>
      <c r="S253" s="15">
        <f>ROUND(N253*Settings!$B$8*R253,0)</f>
        <v/>
      </c>
      <c r="T253" s="17">
        <f>IF(B253="","",IF(MONTH(IF(Q253="",B253,Q253))=3,DATE(YEAR(IF(Q253="",B253,Q253)),4,30),DATE(YEAR(IF(Q253="",B253,Q253)),MONTH(IF(Q253="",B253,Q253))+1,7)))</f>
        <v/>
      </c>
      <c r="U253" s="10" t="n"/>
      <c r="V253" s="11" t="n"/>
      <c r="W253" s="16">
        <f>IF(OR(B253="",N253=0),0,IF(U253="",IF(Settings!$B$4&gt;T253,((YEAR(Settings!$B$4)-YEAR(IF(Q253="",B253,Q253)))*12+MONTH(Settings!$B$4)-MONTH(IF(Q253="",B253,Q253))+1),0),IF(U253&gt;T253,((YEAR(U253)-YEAR(IF(Q253="",B253,Q253)))*12+MONTH(U253)-MONTH(IF(Q253="",B253,Q253))+1),0)))</f>
        <v/>
      </c>
      <c r="X253" s="15">
        <f>ROUND(N253*Settings!$B$9*W253,0)</f>
        <v/>
      </c>
      <c r="Y253" s="15">
        <f>S253+X253</f>
        <v/>
      </c>
      <c r="Z253" s="18">
        <f>IF(B253="","",DATE(YEAR(IF(Q253="",B253,Q253)),MONTH(IF(Q253="",B253,Q253)),1))</f>
        <v/>
      </c>
      <c r="AA253" s="9">
        <f>IF(B253="","","Q"&amp;(INT(MOD(MONTH(IF(Q253="",B253,Q253))-4,12)/3)+1))</f>
        <v/>
      </c>
      <c r="AB253" s="9">
        <f>IF(H253="","",IFERROR(INDEX(Rates!$M$5:$M$26,MATCH(H253,Rates!$A$5:$A$26,0)),""))</f>
        <v/>
      </c>
    </row>
    <row r="254">
      <c r="A254" s="9">
        <f>IF(B254="","",ROW()-4)</f>
        <v/>
      </c>
      <c r="B254" s="10" t="n"/>
      <c r="C254" s="11" t="n"/>
      <c r="D254" s="11" t="n"/>
      <c r="E254" s="9">
        <f>IF(B254="","",IF(D254="","No PAN",IF(AND(LEN(D254)=10,ISERROR(VALUE(LEFT(D254,1))),ISERROR(VALUE(MID(D254,5,1))),ISNUMBER(VALUE(MID(D254,6,4))),ISERROR(VALUE(RIGHT(D254,1)))),"Format OK","Check PAN")))</f>
        <v/>
      </c>
      <c r="F254" s="11" t="n"/>
      <c r="G254" s="9">
        <f>IF(B254="","",IF(F254&lt;&gt;"",F254,IF(E254&lt;&gt;"Format OK","Others",IF(OR(MID(D254,4,1)="P",MID(D254,4,1)="H"),"Individual/HUF",IF(MID(D254,4,1)="C","Company","Others")))))</f>
        <v/>
      </c>
      <c r="H254" s="11" t="n"/>
      <c r="I254" s="9">
        <f>IF(H254="","",IFERROR(INDEX(IF(G254="Individual/HUF",Rates!$C$5:$C$26,IF(G254="Company",Rates!$D$5:$D$26,Rates!$E$5:$E$26)),MATCH(H254,Rates!$A$5:$A$26,0)),"?"))</f>
        <v/>
      </c>
      <c r="J254" s="12" t="n"/>
      <c r="K254" s="13">
        <f>IF(H254="","",IFERROR(INDEX(IF(G254="Individual/HUF",Rates!$I$5:$I$26,IF(G254="Company",Rates!$J$5:$J$26,Rates!$K$5:$K$26)),MATCH(H254,Rates!$A$5:$A$26,0)),""))</f>
        <v/>
      </c>
      <c r="L254" s="14" t="n"/>
      <c r="M254" s="13">
        <f>IF(H254="","",IF(L254&lt;&gt;"",IF(E254="Format OK",L254,MAX(L254,INDEX(Rates!$L$5:$L$26,MATCH(H254,Rates!$A$5:$A$26,0)))),IF(K254="","rate?",IF(E254="Format OK",K254,MAX(K254,INDEX(Rates!$L$5:$L$26,MATCH(H254,Rates!$A$5:$A$26,0)))))))</f>
        <v/>
      </c>
      <c r="N254" s="15">
        <f>IF(OR(H254="",NOT(ISNUMBER(M254))),0,IF(AND(LEFT(P254,5)="Below",L254=""),0,ROUND(J254*M254,0)))</f>
        <v/>
      </c>
      <c r="O254" s="15">
        <f>IF(H254="","",SUMIFS($J$5:$J$504,$C$5:$C$504,C254,$H$5:$H$504,H254,$B$5:$B$504,"&lt;="&amp;B254,$B$5:$B$504,"&gt;="&amp;Settings!$B$5))</f>
        <v/>
      </c>
      <c r="P254" s="9">
        <f>IF(H254="","",IFERROR(IF(AND(INDEX(Rates!$F$5:$F$26,MATCH(H254,Rates!$A$5:$A$26,0))=0,INDEX(Rates!$G$5:$G$26,MATCH(H254,Rates!$A$5:$A$26,0))=0),"Deduct (no threshold)",IF(OR(AND(INDEX(Rates!$F$5:$F$26,MATCH(H254,Rates!$A$5:$A$26,0))&gt;0,J254&gt;INDEX(Rates!$F$5:$F$26,MATCH(H254,Rates!$A$5:$A$26,0))),AND(INDEX(Rates!$G$5:$G$26,MATCH(H254,Rates!$A$5:$A$26,0))&gt;0,O254&gt;INDEX(Rates!$G$5:$G$26,MATCH(H254,Rates!$A$5:$A$26,0)))),"Deduct","Below threshold: check")),"?"))</f>
        <v/>
      </c>
      <c r="Q254" s="10" t="n"/>
      <c r="R254" s="16">
        <f>IF(OR(B254="",Q254=""),0,IF(Q254&gt;B254,((YEAR(Q254)-YEAR(B254))*12+MONTH(Q254)-MONTH(B254)+1),0))</f>
        <v/>
      </c>
      <c r="S254" s="15">
        <f>ROUND(N254*Settings!$B$8*R254,0)</f>
        <v/>
      </c>
      <c r="T254" s="17">
        <f>IF(B254="","",IF(MONTH(IF(Q254="",B254,Q254))=3,DATE(YEAR(IF(Q254="",B254,Q254)),4,30),DATE(YEAR(IF(Q254="",B254,Q254)),MONTH(IF(Q254="",B254,Q254))+1,7)))</f>
        <v/>
      </c>
      <c r="U254" s="10" t="n"/>
      <c r="V254" s="11" t="n"/>
      <c r="W254" s="16">
        <f>IF(OR(B254="",N254=0),0,IF(U254="",IF(Settings!$B$4&gt;T254,((YEAR(Settings!$B$4)-YEAR(IF(Q254="",B254,Q254)))*12+MONTH(Settings!$B$4)-MONTH(IF(Q254="",B254,Q254))+1),0),IF(U254&gt;T254,((YEAR(U254)-YEAR(IF(Q254="",B254,Q254)))*12+MONTH(U254)-MONTH(IF(Q254="",B254,Q254))+1),0)))</f>
        <v/>
      </c>
      <c r="X254" s="15">
        <f>ROUND(N254*Settings!$B$9*W254,0)</f>
        <v/>
      </c>
      <c r="Y254" s="15">
        <f>S254+X254</f>
        <v/>
      </c>
      <c r="Z254" s="18">
        <f>IF(B254="","",DATE(YEAR(IF(Q254="",B254,Q254)),MONTH(IF(Q254="",B254,Q254)),1))</f>
        <v/>
      </c>
      <c r="AA254" s="9">
        <f>IF(B254="","","Q"&amp;(INT(MOD(MONTH(IF(Q254="",B254,Q254))-4,12)/3)+1))</f>
        <v/>
      </c>
      <c r="AB254" s="9">
        <f>IF(H254="","",IFERROR(INDEX(Rates!$M$5:$M$26,MATCH(H254,Rates!$A$5:$A$26,0)),""))</f>
        <v/>
      </c>
    </row>
    <row r="255">
      <c r="A255" s="9">
        <f>IF(B255="","",ROW()-4)</f>
        <v/>
      </c>
      <c r="B255" s="10" t="n"/>
      <c r="C255" s="11" t="n"/>
      <c r="D255" s="11" t="n"/>
      <c r="E255" s="9">
        <f>IF(B255="","",IF(D255="","No PAN",IF(AND(LEN(D255)=10,ISERROR(VALUE(LEFT(D255,1))),ISERROR(VALUE(MID(D255,5,1))),ISNUMBER(VALUE(MID(D255,6,4))),ISERROR(VALUE(RIGHT(D255,1)))),"Format OK","Check PAN")))</f>
        <v/>
      </c>
      <c r="F255" s="11" t="n"/>
      <c r="G255" s="9">
        <f>IF(B255="","",IF(F255&lt;&gt;"",F255,IF(E255&lt;&gt;"Format OK","Others",IF(OR(MID(D255,4,1)="P",MID(D255,4,1)="H"),"Individual/HUF",IF(MID(D255,4,1)="C","Company","Others")))))</f>
        <v/>
      </c>
      <c r="H255" s="11" t="n"/>
      <c r="I255" s="9">
        <f>IF(H255="","",IFERROR(INDEX(IF(G255="Individual/HUF",Rates!$C$5:$C$26,IF(G255="Company",Rates!$D$5:$D$26,Rates!$E$5:$E$26)),MATCH(H255,Rates!$A$5:$A$26,0)),"?"))</f>
        <v/>
      </c>
      <c r="J255" s="12" t="n"/>
      <c r="K255" s="13">
        <f>IF(H255="","",IFERROR(INDEX(IF(G255="Individual/HUF",Rates!$I$5:$I$26,IF(G255="Company",Rates!$J$5:$J$26,Rates!$K$5:$K$26)),MATCH(H255,Rates!$A$5:$A$26,0)),""))</f>
        <v/>
      </c>
      <c r="L255" s="14" t="n"/>
      <c r="M255" s="13">
        <f>IF(H255="","",IF(L255&lt;&gt;"",IF(E255="Format OK",L255,MAX(L255,INDEX(Rates!$L$5:$L$26,MATCH(H255,Rates!$A$5:$A$26,0)))),IF(K255="","rate?",IF(E255="Format OK",K255,MAX(K255,INDEX(Rates!$L$5:$L$26,MATCH(H255,Rates!$A$5:$A$26,0)))))))</f>
        <v/>
      </c>
      <c r="N255" s="15">
        <f>IF(OR(H255="",NOT(ISNUMBER(M255))),0,IF(AND(LEFT(P255,5)="Below",L255=""),0,ROUND(J255*M255,0)))</f>
        <v/>
      </c>
      <c r="O255" s="15">
        <f>IF(H255="","",SUMIFS($J$5:$J$504,$C$5:$C$504,C255,$H$5:$H$504,H255,$B$5:$B$504,"&lt;="&amp;B255,$B$5:$B$504,"&gt;="&amp;Settings!$B$5))</f>
        <v/>
      </c>
      <c r="P255" s="9">
        <f>IF(H255="","",IFERROR(IF(AND(INDEX(Rates!$F$5:$F$26,MATCH(H255,Rates!$A$5:$A$26,0))=0,INDEX(Rates!$G$5:$G$26,MATCH(H255,Rates!$A$5:$A$26,0))=0),"Deduct (no threshold)",IF(OR(AND(INDEX(Rates!$F$5:$F$26,MATCH(H255,Rates!$A$5:$A$26,0))&gt;0,J255&gt;INDEX(Rates!$F$5:$F$26,MATCH(H255,Rates!$A$5:$A$26,0))),AND(INDEX(Rates!$G$5:$G$26,MATCH(H255,Rates!$A$5:$A$26,0))&gt;0,O255&gt;INDEX(Rates!$G$5:$G$26,MATCH(H255,Rates!$A$5:$A$26,0)))),"Deduct","Below threshold: check")),"?"))</f>
        <v/>
      </c>
      <c r="Q255" s="10" t="n"/>
      <c r="R255" s="16">
        <f>IF(OR(B255="",Q255=""),0,IF(Q255&gt;B255,((YEAR(Q255)-YEAR(B255))*12+MONTH(Q255)-MONTH(B255)+1),0))</f>
        <v/>
      </c>
      <c r="S255" s="15">
        <f>ROUND(N255*Settings!$B$8*R255,0)</f>
        <v/>
      </c>
      <c r="T255" s="17">
        <f>IF(B255="","",IF(MONTH(IF(Q255="",B255,Q255))=3,DATE(YEAR(IF(Q255="",B255,Q255)),4,30),DATE(YEAR(IF(Q255="",B255,Q255)),MONTH(IF(Q255="",B255,Q255))+1,7)))</f>
        <v/>
      </c>
      <c r="U255" s="10" t="n"/>
      <c r="V255" s="11" t="n"/>
      <c r="W255" s="16">
        <f>IF(OR(B255="",N255=0),0,IF(U255="",IF(Settings!$B$4&gt;T255,((YEAR(Settings!$B$4)-YEAR(IF(Q255="",B255,Q255)))*12+MONTH(Settings!$B$4)-MONTH(IF(Q255="",B255,Q255))+1),0),IF(U255&gt;T255,((YEAR(U255)-YEAR(IF(Q255="",B255,Q255)))*12+MONTH(U255)-MONTH(IF(Q255="",B255,Q255))+1),0)))</f>
        <v/>
      </c>
      <c r="X255" s="15">
        <f>ROUND(N255*Settings!$B$9*W255,0)</f>
        <v/>
      </c>
      <c r="Y255" s="15">
        <f>S255+X255</f>
        <v/>
      </c>
      <c r="Z255" s="18">
        <f>IF(B255="","",DATE(YEAR(IF(Q255="",B255,Q255)),MONTH(IF(Q255="",B255,Q255)),1))</f>
        <v/>
      </c>
      <c r="AA255" s="9">
        <f>IF(B255="","","Q"&amp;(INT(MOD(MONTH(IF(Q255="",B255,Q255))-4,12)/3)+1))</f>
        <v/>
      </c>
      <c r="AB255" s="9">
        <f>IF(H255="","",IFERROR(INDEX(Rates!$M$5:$M$26,MATCH(H255,Rates!$A$5:$A$26,0)),""))</f>
        <v/>
      </c>
    </row>
    <row r="256">
      <c r="A256" s="9">
        <f>IF(B256="","",ROW()-4)</f>
        <v/>
      </c>
      <c r="B256" s="10" t="n"/>
      <c r="C256" s="11" t="n"/>
      <c r="D256" s="11" t="n"/>
      <c r="E256" s="9">
        <f>IF(B256="","",IF(D256="","No PAN",IF(AND(LEN(D256)=10,ISERROR(VALUE(LEFT(D256,1))),ISERROR(VALUE(MID(D256,5,1))),ISNUMBER(VALUE(MID(D256,6,4))),ISERROR(VALUE(RIGHT(D256,1)))),"Format OK","Check PAN")))</f>
        <v/>
      </c>
      <c r="F256" s="11" t="n"/>
      <c r="G256" s="9">
        <f>IF(B256="","",IF(F256&lt;&gt;"",F256,IF(E256&lt;&gt;"Format OK","Others",IF(OR(MID(D256,4,1)="P",MID(D256,4,1)="H"),"Individual/HUF",IF(MID(D256,4,1)="C","Company","Others")))))</f>
        <v/>
      </c>
      <c r="H256" s="11" t="n"/>
      <c r="I256" s="9">
        <f>IF(H256="","",IFERROR(INDEX(IF(G256="Individual/HUF",Rates!$C$5:$C$26,IF(G256="Company",Rates!$D$5:$D$26,Rates!$E$5:$E$26)),MATCH(H256,Rates!$A$5:$A$26,0)),"?"))</f>
        <v/>
      </c>
      <c r="J256" s="12" t="n"/>
      <c r="K256" s="13">
        <f>IF(H256="","",IFERROR(INDEX(IF(G256="Individual/HUF",Rates!$I$5:$I$26,IF(G256="Company",Rates!$J$5:$J$26,Rates!$K$5:$K$26)),MATCH(H256,Rates!$A$5:$A$26,0)),""))</f>
        <v/>
      </c>
      <c r="L256" s="14" t="n"/>
      <c r="M256" s="13">
        <f>IF(H256="","",IF(L256&lt;&gt;"",IF(E256="Format OK",L256,MAX(L256,INDEX(Rates!$L$5:$L$26,MATCH(H256,Rates!$A$5:$A$26,0)))),IF(K256="","rate?",IF(E256="Format OK",K256,MAX(K256,INDEX(Rates!$L$5:$L$26,MATCH(H256,Rates!$A$5:$A$26,0)))))))</f>
        <v/>
      </c>
      <c r="N256" s="15">
        <f>IF(OR(H256="",NOT(ISNUMBER(M256))),0,IF(AND(LEFT(P256,5)="Below",L256=""),0,ROUND(J256*M256,0)))</f>
        <v/>
      </c>
      <c r="O256" s="15">
        <f>IF(H256="","",SUMIFS($J$5:$J$504,$C$5:$C$504,C256,$H$5:$H$504,H256,$B$5:$B$504,"&lt;="&amp;B256,$B$5:$B$504,"&gt;="&amp;Settings!$B$5))</f>
        <v/>
      </c>
      <c r="P256" s="9">
        <f>IF(H256="","",IFERROR(IF(AND(INDEX(Rates!$F$5:$F$26,MATCH(H256,Rates!$A$5:$A$26,0))=0,INDEX(Rates!$G$5:$G$26,MATCH(H256,Rates!$A$5:$A$26,0))=0),"Deduct (no threshold)",IF(OR(AND(INDEX(Rates!$F$5:$F$26,MATCH(H256,Rates!$A$5:$A$26,0))&gt;0,J256&gt;INDEX(Rates!$F$5:$F$26,MATCH(H256,Rates!$A$5:$A$26,0))),AND(INDEX(Rates!$G$5:$G$26,MATCH(H256,Rates!$A$5:$A$26,0))&gt;0,O256&gt;INDEX(Rates!$G$5:$G$26,MATCH(H256,Rates!$A$5:$A$26,0)))),"Deduct","Below threshold: check")),"?"))</f>
        <v/>
      </c>
      <c r="Q256" s="10" t="n"/>
      <c r="R256" s="16">
        <f>IF(OR(B256="",Q256=""),0,IF(Q256&gt;B256,((YEAR(Q256)-YEAR(B256))*12+MONTH(Q256)-MONTH(B256)+1),0))</f>
        <v/>
      </c>
      <c r="S256" s="15">
        <f>ROUND(N256*Settings!$B$8*R256,0)</f>
        <v/>
      </c>
      <c r="T256" s="17">
        <f>IF(B256="","",IF(MONTH(IF(Q256="",B256,Q256))=3,DATE(YEAR(IF(Q256="",B256,Q256)),4,30),DATE(YEAR(IF(Q256="",B256,Q256)),MONTH(IF(Q256="",B256,Q256))+1,7)))</f>
        <v/>
      </c>
      <c r="U256" s="10" t="n"/>
      <c r="V256" s="11" t="n"/>
      <c r="W256" s="16">
        <f>IF(OR(B256="",N256=0),0,IF(U256="",IF(Settings!$B$4&gt;T256,((YEAR(Settings!$B$4)-YEAR(IF(Q256="",B256,Q256)))*12+MONTH(Settings!$B$4)-MONTH(IF(Q256="",B256,Q256))+1),0),IF(U256&gt;T256,((YEAR(U256)-YEAR(IF(Q256="",B256,Q256)))*12+MONTH(U256)-MONTH(IF(Q256="",B256,Q256))+1),0)))</f>
        <v/>
      </c>
      <c r="X256" s="15">
        <f>ROUND(N256*Settings!$B$9*W256,0)</f>
        <v/>
      </c>
      <c r="Y256" s="15">
        <f>S256+X256</f>
        <v/>
      </c>
      <c r="Z256" s="18">
        <f>IF(B256="","",DATE(YEAR(IF(Q256="",B256,Q256)),MONTH(IF(Q256="",B256,Q256)),1))</f>
        <v/>
      </c>
      <c r="AA256" s="9">
        <f>IF(B256="","","Q"&amp;(INT(MOD(MONTH(IF(Q256="",B256,Q256))-4,12)/3)+1))</f>
        <v/>
      </c>
      <c r="AB256" s="9">
        <f>IF(H256="","",IFERROR(INDEX(Rates!$M$5:$M$26,MATCH(H256,Rates!$A$5:$A$26,0)),""))</f>
        <v/>
      </c>
    </row>
    <row r="257">
      <c r="A257" s="9">
        <f>IF(B257="","",ROW()-4)</f>
        <v/>
      </c>
      <c r="B257" s="10" t="n"/>
      <c r="C257" s="11" t="n"/>
      <c r="D257" s="11" t="n"/>
      <c r="E257" s="9">
        <f>IF(B257="","",IF(D257="","No PAN",IF(AND(LEN(D257)=10,ISERROR(VALUE(LEFT(D257,1))),ISERROR(VALUE(MID(D257,5,1))),ISNUMBER(VALUE(MID(D257,6,4))),ISERROR(VALUE(RIGHT(D257,1)))),"Format OK","Check PAN")))</f>
        <v/>
      </c>
      <c r="F257" s="11" t="n"/>
      <c r="G257" s="9">
        <f>IF(B257="","",IF(F257&lt;&gt;"",F257,IF(E257&lt;&gt;"Format OK","Others",IF(OR(MID(D257,4,1)="P",MID(D257,4,1)="H"),"Individual/HUF",IF(MID(D257,4,1)="C","Company","Others")))))</f>
        <v/>
      </c>
      <c r="H257" s="11" t="n"/>
      <c r="I257" s="9">
        <f>IF(H257="","",IFERROR(INDEX(IF(G257="Individual/HUF",Rates!$C$5:$C$26,IF(G257="Company",Rates!$D$5:$D$26,Rates!$E$5:$E$26)),MATCH(H257,Rates!$A$5:$A$26,0)),"?"))</f>
        <v/>
      </c>
      <c r="J257" s="12" t="n"/>
      <c r="K257" s="13">
        <f>IF(H257="","",IFERROR(INDEX(IF(G257="Individual/HUF",Rates!$I$5:$I$26,IF(G257="Company",Rates!$J$5:$J$26,Rates!$K$5:$K$26)),MATCH(H257,Rates!$A$5:$A$26,0)),""))</f>
        <v/>
      </c>
      <c r="L257" s="14" t="n"/>
      <c r="M257" s="13">
        <f>IF(H257="","",IF(L257&lt;&gt;"",IF(E257="Format OK",L257,MAX(L257,INDEX(Rates!$L$5:$L$26,MATCH(H257,Rates!$A$5:$A$26,0)))),IF(K257="","rate?",IF(E257="Format OK",K257,MAX(K257,INDEX(Rates!$L$5:$L$26,MATCH(H257,Rates!$A$5:$A$26,0)))))))</f>
        <v/>
      </c>
      <c r="N257" s="15">
        <f>IF(OR(H257="",NOT(ISNUMBER(M257))),0,IF(AND(LEFT(P257,5)="Below",L257=""),0,ROUND(J257*M257,0)))</f>
        <v/>
      </c>
      <c r="O257" s="15">
        <f>IF(H257="","",SUMIFS($J$5:$J$504,$C$5:$C$504,C257,$H$5:$H$504,H257,$B$5:$B$504,"&lt;="&amp;B257,$B$5:$B$504,"&gt;="&amp;Settings!$B$5))</f>
        <v/>
      </c>
      <c r="P257" s="9">
        <f>IF(H257="","",IFERROR(IF(AND(INDEX(Rates!$F$5:$F$26,MATCH(H257,Rates!$A$5:$A$26,0))=0,INDEX(Rates!$G$5:$G$26,MATCH(H257,Rates!$A$5:$A$26,0))=0),"Deduct (no threshold)",IF(OR(AND(INDEX(Rates!$F$5:$F$26,MATCH(H257,Rates!$A$5:$A$26,0))&gt;0,J257&gt;INDEX(Rates!$F$5:$F$26,MATCH(H257,Rates!$A$5:$A$26,0))),AND(INDEX(Rates!$G$5:$G$26,MATCH(H257,Rates!$A$5:$A$26,0))&gt;0,O257&gt;INDEX(Rates!$G$5:$G$26,MATCH(H257,Rates!$A$5:$A$26,0)))),"Deduct","Below threshold: check")),"?"))</f>
        <v/>
      </c>
      <c r="Q257" s="10" t="n"/>
      <c r="R257" s="16">
        <f>IF(OR(B257="",Q257=""),0,IF(Q257&gt;B257,((YEAR(Q257)-YEAR(B257))*12+MONTH(Q257)-MONTH(B257)+1),0))</f>
        <v/>
      </c>
      <c r="S257" s="15">
        <f>ROUND(N257*Settings!$B$8*R257,0)</f>
        <v/>
      </c>
      <c r="T257" s="17">
        <f>IF(B257="","",IF(MONTH(IF(Q257="",B257,Q257))=3,DATE(YEAR(IF(Q257="",B257,Q257)),4,30),DATE(YEAR(IF(Q257="",B257,Q257)),MONTH(IF(Q257="",B257,Q257))+1,7)))</f>
        <v/>
      </c>
      <c r="U257" s="10" t="n"/>
      <c r="V257" s="11" t="n"/>
      <c r="W257" s="16">
        <f>IF(OR(B257="",N257=0),0,IF(U257="",IF(Settings!$B$4&gt;T257,((YEAR(Settings!$B$4)-YEAR(IF(Q257="",B257,Q257)))*12+MONTH(Settings!$B$4)-MONTH(IF(Q257="",B257,Q257))+1),0),IF(U257&gt;T257,((YEAR(U257)-YEAR(IF(Q257="",B257,Q257)))*12+MONTH(U257)-MONTH(IF(Q257="",B257,Q257))+1),0)))</f>
        <v/>
      </c>
      <c r="X257" s="15">
        <f>ROUND(N257*Settings!$B$9*W257,0)</f>
        <v/>
      </c>
      <c r="Y257" s="15">
        <f>S257+X257</f>
        <v/>
      </c>
      <c r="Z257" s="18">
        <f>IF(B257="","",DATE(YEAR(IF(Q257="",B257,Q257)),MONTH(IF(Q257="",B257,Q257)),1))</f>
        <v/>
      </c>
      <c r="AA257" s="9">
        <f>IF(B257="","","Q"&amp;(INT(MOD(MONTH(IF(Q257="",B257,Q257))-4,12)/3)+1))</f>
        <v/>
      </c>
      <c r="AB257" s="9">
        <f>IF(H257="","",IFERROR(INDEX(Rates!$M$5:$M$26,MATCH(H257,Rates!$A$5:$A$26,0)),""))</f>
        <v/>
      </c>
    </row>
    <row r="258">
      <c r="A258" s="9">
        <f>IF(B258="","",ROW()-4)</f>
        <v/>
      </c>
      <c r="B258" s="10" t="n"/>
      <c r="C258" s="11" t="n"/>
      <c r="D258" s="11" t="n"/>
      <c r="E258" s="9">
        <f>IF(B258="","",IF(D258="","No PAN",IF(AND(LEN(D258)=10,ISERROR(VALUE(LEFT(D258,1))),ISERROR(VALUE(MID(D258,5,1))),ISNUMBER(VALUE(MID(D258,6,4))),ISERROR(VALUE(RIGHT(D258,1)))),"Format OK","Check PAN")))</f>
        <v/>
      </c>
      <c r="F258" s="11" t="n"/>
      <c r="G258" s="9">
        <f>IF(B258="","",IF(F258&lt;&gt;"",F258,IF(E258&lt;&gt;"Format OK","Others",IF(OR(MID(D258,4,1)="P",MID(D258,4,1)="H"),"Individual/HUF",IF(MID(D258,4,1)="C","Company","Others")))))</f>
        <v/>
      </c>
      <c r="H258" s="11" t="n"/>
      <c r="I258" s="9">
        <f>IF(H258="","",IFERROR(INDEX(IF(G258="Individual/HUF",Rates!$C$5:$C$26,IF(G258="Company",Rates!$D$5:$D$26,Rates!$E$5:$E$26)),MATCH(H258,Rates!$A$5:$A$26,0)),"?"))</f>
        <v/>
      </c>
      <c r="J258" s="12" t="n"/>
      <c r="K258" s="13">
        <f>IF(H258="","",IFERROR(INDEX(IF(G258="Individual/HUF",Rates!$I$5:$I$26,IF(G258="Company",Rates!$J$5:$J$26,Rates!$K$5:$K$26)),MATCH(H258,Rates!$A$5:$A$26,0)),""))</f>
        <v/>
      </c>
      <c r="L258" s="14" t="n"/>
      <c r="M258" s="13">
        <f>IF(H258="","",IF(L258&lt;&gt;"",IF(E258="Format OK",L258,MAX(L258,INDEX(Rates!$L$5:$L$26,MATCH(H258,Rates!$A$5:$A$26,0)))),IF(K258="","rate?",IF(E258="Format OK",K258,MAX(K258,INDEX(Rates!$L$5:$L$26,MATCH(H258,Rates!$A$5:$A$26,0)))))))</f>
        <v/>
      </c>
      <c r="N258" s="15">
        <f>IF(OR(H258="",NOT(ISNUMBER(M258))),0,IF(AND(LEFT(P258,5)="Below",L258=""),0,ROUND(J258*M258,0)))</f>
        <v/>
      </c>
      <c r="O258" s="15">
        <f>IF(H258="","",SUMIFS($J$5:$J$504,$C$5:$C$504,C258,$H$5:$H$504,H258,$B$5:$B$504,"&lt;="&amp;B258,$B$5:$B$504,"&gt;="&amp;Settings!$B$5))</f>
        <v/>
      </c>
      <c r="P258" s="9">
        <f>IF(H258="","",IFERROR(IF(AND(INDEX(Rates!$F$5:$F$26,MATCH(H258,Rates!$A$5:$A$26,0))=0,INDEX(Rates!$G$5:$G$26,MATCH(H258,Rates!$A$5:$A$26,0))=0),"Deduct (no threshold)",IF(OR(AND(INDEX(Rates!$F$5:$F$26,MATCH(H258,Rates!$A$5:$A$26,0))&gt;0,J258&gt;INDEX(Rates!$F$5:$F$26,MATCH(H258,Rates!$A$5:$A$26,0))),AND(INDEX(Rates!$G$5:$G$26,MATCH(H258,Rates!$A$5:$A$26,0))&gt;0,O258&gt;INDEX(Rates!$G$5:$G$26,MATCH(H258,Rates!$A$5:$A$26,0)))),"Deduct","Below threshold: check")),"?"))</f>
        <v/>
      </c>
      <c r="Q258" s="10" t="n"/>
      <c r="R258" s="16">
        <f>IF(OR(B258="",Q258=""),0,IF(Q258&gt;B258,((YEAR(Q258)-YEAR(B258))*12+MONTH(Q258)-MONTH(B258)+1),0))</f>
        <v/>
      </c>
      <c r="S258" s="15">
        <f>ROUND(N258*Settings!$B$8*R258,0)</f>
        <v/>
      </c>
      <c r="T258" s="17">
        <f>IF(B258="","",IF(MONTH(IF(Q258="",B258,Q258))=3,DATE(YEAR(IF(Q258="",B258,Q258)),4,30),DATE(YEAR(IF(Q258="",B258,Q258)),MONTH(IF(Q258="",B258,Q258))+1,7)))</f>
        <v/>
      </c>
      <c r="U258" s="10" t="n"/>
      <c r="V258" s="11" t="n"/>
      <c r="W258" s="16">
        <f>IF(OR(B258="",N258=0),0,IF(U258="",IF(Settings!$B$4&gt;T258,((YEAR(Settings!$B$4)-YEAR(IF(Q258="",B258,Q258)))*12+MONTH(Settings!$B$4)-MONTH(IF(Q258="",B258,Q258))+1),0),IF(U258&gt;T258,((YEAR(U258)-YEAR(IF(Q258="",B258,Q258)))*12+MONTH(U258)-MONTH(IF(Q258="",B258,Q258))+1),0)))</f>
        <v/>
      </c>
      <c r="X258" s="15">
        <f>ROUND(N258*Settings!$B$9*W258,0)</f>
        <v/>
      </c>
      <c r="Y258" s="15">
        <f>S258+X258</f>
        <v/>
      </c>
      <c r="Z258" s="18">
        <f>IF(B258="","",DATE(YEAR(IF(Q258="",B258,Q258)),MONTH(IF(Q258="",B258,Q258)),1))</f>
        <v/>
      </c>
      <c r="AA258" s="9">
        <f>IF(B258="","","Q"&amp;(INT(MOD(MONTH(IF(Q258="",B258,Q258))-4,12)/3)+1))</f>
        <v/>
      </c>
      <c r="AB258" s="9">
        <f>IF(H258="","",IFERROR(INDEX(Rates!$M$5:$M$26,MATCH(H258,Rates!$A$5:$A$26,0)),""))</f>
        <v/>
      </c>
    </row>
    <row r="259">
      <c r="A259" s="9">
        <f>IF(B259="","",ROW()-4)</f>
        <v/>
      </c>
      <c r="B259" s="10" t="n"/>
      <c r="C259" s="11" t="n"/>
      <c r="D259" s="11" t="n"/>
      <c r="E259" s="9">
        <f>IF(B259="","",IF(D259="","No PAN",IF(AND(LEN(D259)=10,ISERROR(VALUE(LEFT(D259,1))),ISERROR(VALUE(MID(D259,5,1))),ISNUMBER(VALUE(MID(D259,6,4))),ISERROR(VALUE(RIGHT(D259,1)))),"Format OK","Check PAN")))</f>
        <v/>
      </c>
      <c r="F259" s="11" t="n"/>
      <c r="G259" s="9">
        <f>IF(B259="","",IF(F259&lt;&gt;"",F259,IF(E259&lt;&gt;"Format OK","Others",IF(OR(MID(D259,4,1)="P",MID(D259,4,1)="H"),"Individual/HUF",IF(MID(D259,4,1)="C","Company","Others")))))</f>
        <v/>
      </c>
      <c r="H259" s="11" t="n"/>
      <c r="I259" s="9">
        <f>IF(H259="","",IFERROR(INDEX(IF(G259="Individual/HUF",Rates!$C$5:$C$26,IF(G259="Company",Rates!$D$5:$D$26,Rates!$E$5:$E$26)),MATCH(H259,Rates!$A$5:$A$26,0)),"?"))</f>
        <v/>
      </c>
      <c r="J259" s="12" t="n"/>
      <c r="K259" s="13">
        <f>IF(H259="","",IFERROR(INDEX(IF(G259="Individual/HUF",Rates!$I$5:$I$26,IF(G259="Company",Rates!$J$5:$J$26,Rates!$K$5:$K$26)),MATCH(H259,Rates!$A$5:$A$26,0)),""))</f>
        <v/>
      </c>
      <c r="L259" s="14" t="n"/>
      <c r="M259" s="13">
        <f>IF(H259="","",IF(L259&lt;&gt;"",IF(E259="Format OK",L259,MAX(L259,INDEX(Rates!$L$5:$L$26,MATCH(H259,Rates!$A$5:$A$26,0)))),IF(K259="","rate?",IF(E259="Format OK",K259,MAX(K259,INDEX(Rates!$L$5:$L$26,MATCH(H259,Rates!$A$5:$A$26,0)))))))</f>
        <v/>
      </c>
      <c r="N259" s="15">
        <f>IF(OR(H259="",NOT(ISNUMBER(M259))),0,IF(AND(LEFT(P259,5)="Below",L259=""),0,ROUND(J259*M259,0)))</f>
        <v/>
      </c>
      <c r="O259" s="15">
        <f>IF(H259="","",SUMIFS($J$5:$J$504,$C$5:$C$504,C259,$H$5:$H$504,H259,$B$5:$B$504,"&lt;="&amp;B259,$B$5:$B$504,"&gt;="&amp;Settings!$B$5))</f>
        <v/>
      </c>
      <c r="P259" s="9">
        <f>IF(H259="","",IFERROR(IF(AND(INDEX(Rates!$F$5:$F$26,MATCH(H259,Rates!$A$5:$A$26,0))=0,INDEX(Rates!$G$5:$G$26,MATCH(H259,Rates!$A$5:$A$26,0))=0),"Deduct (no threshold)",IF(OR(AND(INDEX(Rates!$F$5:$F$26,MATCH(H259,Rates!$A$5:$A$26,0))&gt;0,J259&gt;INDEX(Rates!$F$5:$F$26,MATCH(H259,Rates!$A$5:$A$26,0))),AND(INDEX(Rates!$G$5:$G$26,MATCH(H259,Rates!$A$5:$A$26,0))&gt;0,O259&gt;INDEX(Rates!$G$5:$G$26,MATCH(H259,Rates!$A$5:$A$26,0)))),"Deduct","Below threshold: check")),"?"))</f>
        <v/>
      </c>
      <c r="Q259" s="10" t="n"/>
      <c r="R259" s="16">
        <f>IF(OR(B259="",Q259=""),0,IF(Q259&gt;B259,((YEAR(Q259)-YEAR(B259))*12+MONTH(Q259)-MONTH(B259)+1),0))</f>
        <v/>
      </c>
      <c r="S259" s="15">
        <f>ROUND(N259*Settings!$B$8*R259,0)</f>
        <v/>
      </c>
      <c r="T259" s="17">
        <f>IF(B259="","",IF(MONTH(IF(Q259="",B259,Q259))=3,DATE(YEAR(IF(Q259="",B259,Q259)),4,30),DATE(YEAR(IF(Q259="",B259,Q259)),MONTH(IF(Q259="",B259,Q259))+1,7)))</f>
        <v/>
      </c>
      <c r="U259" s="10" t="n"/>
      <c r="V259" s="11" t="n"/>
      <c r="W259" s="16">
        <f>IF(OR(B259="",N259=0),0,IF(U259="",IF(Settings!$B$4&gt;T259,((YEAR(Settings!$B$4)-YEAR(IF(Q259="",B259,Q259)))*12+MONTH(Settings!$B$4)-MONTH(IF(Q259="",B259,Q259))+1),0),IF(U259&gt;T259,((YEAR(U259)-YEAR(IF(Q259="",B259,Q259)))*12+MONTH(U259)-MONTH(IF(Q259="",B259,Q259))+1),0)))</f>
        <v/>
      </c>
      <c r="X259" s="15">
        <f>ROUND(N259*Settings!$B$9*W259,0)</f>
        <v/>
      </c>
      <c r="Y259" s="15">
        <f>S259+X259</f>
        <v/>
      </c>
      <c r="Z259" s="18">
        <f>IF(B259="","",DATE(YEAR(IF(Q259="",B259,Q259)),MONTH(IF(Q259="",B259,Q259)),1))</f>
        <v/>
      </c>
      <c r="AA259" s="9">
        <f>IF(B259="","","Q"&amp;(INT(MOD(MONTH(IF(Q259="",B259,Q259))-4,12)/3)+1))</f>
        <v/>
      </c>
      <c r="AB259" s="9">
        <f>IF(H259="","",IFERROR(INDEX(Rates!$M$5:$M$26,MATCH(H259,Rates!$A$5:$A$26,0)),""))</f>
        <v/>
      </c>
    </row>
    <row r="260">
      <c r="A260" s="9">
        <f>IF(B260="","",ROW()-4)</f>
        <v/>
      </c>
      <c r="B260" s="10" t="n"/>
      <c r="C260" s="11" t="n"/>
      <c r="D260" s="11" t="n"/>
      <c r="E260" s="9">
        <f>IF(B260="","",IF(D260="","No PAN",IF(AND(LEN(D260)=10,ISERROR(VALUE(LEFT(D260,1))),ISERROR(VALUE(MID(D260,5,1))),ISNUMBER(VALUE(MID(D260,6,4))),ISERROR(VALUE(RIGHT(D260,1)))),"Format OK","Check PAN")))</f>
        <v/>
      </c>
      <c r="F260" s="11" t="n"/>
      <c r="G260" s="9">
        <f>IF(B260="","",IF(F260&lt;&gt;"",F260,IF(E260&lt;&gt;"Format OK","Others",IF(OR(MID(D260,4,1)="P",MID(D260,4,1)="H"),"Individual/HUF",IF(MID(D260,4,1)="C","Company","Others")))))</f>
        <v/>
      </c>
      <c r="H260" s="11" t="n"/>
      <c r="I260" s="9">
        <f>IF(H260="","",IFERROR(INDEX(IF(G260="Individual/HUF",Rates!$C$5:$C$26,IF(G260="Company",Rates!$D$5:$D$26,Rates!$E$5:$E$26)),MATCH(H260,Rates!$A$5:$A$26,0)),"?"))</f>
        <v/>
      </c>
      <c r="J260" s="12" t="n"/>
      <c r="K260" s="13">
        <f>IF(H260="","",IFERROR(INDEX(IF(G260="Individual/HUF",Rates!$I$5:$I$26,IF(G260="Company",Rates!$J$5:$J$26,Rates!$K$5:$K$26)),MATCH(H260,Rates!$A$5:$A$26,0)),""))</f>
        <v/>
      </c>
      <c r="L260" s="14" t="n"/>
      <c r="M260" s="13">
        <f>IF(H260="","",IF(L260&lt;&gt;"",IF(E260="Format OK",L260,MAX(L260,INDEX(Rates!$L$5:$L$26,MATCH(H260,Rates!$A$5:$A$26,0)))),IF(K260="","rate?",IF(E260="Format OK",K260,MAX(K260,INDEX(Rates!$L$5:$L$26,MATCH(H260,Rates!$A$5:$A$26,0)))))))</f>
        <v/>
      </c>
      <c r="N260" s="15">
        <f>IF(OR(H260="",NOT(ISNUMBER(M260))),0,IF(AND(LEFT(P260,5)="Below",L260=""),0,ROUND(J260*M260,0)))</f>
        <v/>
      </c>
      <c r="O260" s="15">
        <f>IF(H260="","",SUMIFS($J$5:$J$504,$C$5:$C$504,C260,$H$5:$H$504,H260,$B$5:$B$504,"&lt;="&amp;B260,$B$5:$B$504,"&gt;="&amp;Settings!$B$5))</f>
        <v/>
      </c>
      <c r="P260" s="9">
        <f>IF(H260="","",IFERROR(IF(AND(INDEX(Rates!$F$5:$F$26,MATCH(H260,Rates!$A$5:$A$26,0))=0,INDEX(Rates!$G$5:$G$26,MATCH(H260,Rates!$A$5:$A$26,0))=0),"Deduct (no threshold)",IF(OR(AND(INDEX(Rates!$F$5:$F$26,MATCH(H260,Rates!$A$5:$A$26,0))&gt;0,J260&gt;INDEX(Rates!$F$5:$F$26,MATCH(H260,Rates!$A$5:$A$26,0))),AND(INDEX(Rates!$G$5:$G$26,MATCH(H260,Rates!$A$5:$A$26,0))&gt;0,O260&gt;INDEX(Rates!$G$5:$G$26,MATCH(H260,Rates!$A$5:$A$26,0)))),"Deduct","Below threshold: check")),"?"))</f>
        <v/>
      </c>
      <c r="Q260" s="10" t="n"/>
      <c r="R260" s="16">
        <f>IF(OR(B260="",Q260=""),0,IF(Q260&gt;B260,((YEAR(Q260)-YEAR(B260))*12+MONTH(Q260)-MONTH(B260)+1),0))</f>
        <v/>
      </c>
      <c r="S260" s="15">
        <f>ROUND(N260*Settings!$B$8*R260,0)</f>
        <v/>
      </c>
      <c r="T260" s="17">
        <f>IF(B260="","",IF(MONTH(IF(Q260="",B260,Q260))=3,DATE(YEAR(IF(Q260="",B260,Q260)),4,30),DATE(YEAR(IF(Q260="",B260,Q260)),MONTH(IF(Q260="",B260,Q260))+1,7)))</f>
        <v/>
      </c>
      <c r="U260" s="10" t="n"/>
      <c r="V260" s="11" t="n"/>
      <c r="W260" s="16">
        <f>IF(OR(B260="",N260=0),0,IF(U260="",IF(Settings!$B$4&gt;T260,((YEAR(Settings!$B$4)-YEAR(IF(Q260="",B260,Q260)))*12+MONTH(Settings!$B$4)-MONTH(IF(Q260="",B260,Q260))+1),0),IF(U260&gt;T260,((YEAR(U260)-YEAR(IF(Q260="",B260,Q260)))*12+MONTH(U260)-MONTH(IF(Q260="",B260,Q260))+1),0)))</f>
        <v/>
      </c>
      <c r="X260" s="15">
        <f>ROUND(N260*Settings!$B$9*W260,0)</f>
        <v/>
      </c>
      <c r="Y260" s="15">
        <f>S260+X260</f>
        <v/>
      </c>
      <c r="Z260" s="18">
        <f>IF(B260="","",DATE(YEAR(IF(Q260="",B260,Q260)),MONTH(IF(Q260="",B260,Q260)),1))</f>
        <v/>
      </c>
      <c r="AA260" s="9">
        <f>IF(B260="","","Q"&amp;(INT(MOD(MONTH(IF(Q260="",B260,Q260))-4,12)/3)+1))</f>
        <v/>
      </c>
      <c r="AB260" s="9">
        <f>IF(H260="","",IFERROR(INDEX(Rates!$M$5:$M$26,MATCH(H260,Rates!$A$5:$A$26,0)),""))</f>
        <v/>
      </c>
    </row>
    <row r="261">
      <c r="A261" s="9">
        <f>IF(B261="","",ROW()-4)</f>
        <v/>
      </c>
      <c r="B261" s="10" t="n"/>
      <c r="C261" s="11" t="n"/>
      <c r="D261" s="11" t="n"/>
      <c r="E261" s="9">
        <f>IF(B261="","",IF(D261="","No PAN",IF(AND(LEN(D261)=10,ISERROR(VALUE(LEFT(D261,1))),ISERROR(VALUE(MID(D261,5,1))),ISNUMBER(VALUE(MID(D261,6,4))),ISERROR(VALUE(RIGHT(D261,1)))),"Format OK","Check PAN")))</f>
        <v/>
      </c>
      <c r="F261" s="11" t="n"/>
      <c r="G261" s="9">
        <f>IF(B261="","",IF(F261&lt;&gt;"",F261,IF(E261&lt;&gt;"Format OK","Others",IF(OR(MID(D261,4,1)="P",MID(D261,4,1)="H"),"Individual/HUF",IF(MID(D261,4,1)="C","Company","Others")))))</f>
        <v/>
      </c>
      <c r="H261" s="11" t="n"/>
      <c r="I261" s="9">
        <f>IF(H261="","",IFERROR(INDEX(IF(G261="Individual/HUF",Rates!$C$5:$C$26,IF(G261="Company",Rates!$D$5:$D$26,Rates!$E$5:$E$26)),MATCH(H261,Rates!$A$5:$A$26,0)),"?"))</f>
        <v/>
      </c>
      <c r="J261" s="12" t="n"/>
      <c r="K261" s="13">
        <f>IF(H261="","",IFERROR(INDEX(IF(G261="Individual/HUF",Rates!$I$5:$I$26,IF(G261="Company",Rates!$J$5:$J$26,Rates!$K$5:$K$26)),MATCH(H261,Rates!$A$5:$A$26,0)),""))</f>
        <v/>
      </c>
      <c r="L261" s="14" t="n"/>
      <c r="M261" s="13">
        <f>IF(H261="","",IF(L261&lt;&gt;"",IF(E261="Format OK",L261,MAX(L261,INDEX(Rates!$L$5:$L$26,MATCH(H261,Rates!$A$5:$A$26,0)))),IF(K261="","rate?",IF(E261="Format OK",K261,MAX(K261,INDEX(Rates!$L$5:$L$26,MATCH(H261,Rates!$A$5:$A$26,0)))))))</f>
        <v/>
      </c>
      <c r="N261" s="15">
        <f>IF(OR(H261="",NOT(ISNUMBER(M261))),0,IF(AND(LEFT(P261,5)="Below",L261=""),0,ROUND(J261*M261,0)))</f>
        <v/>
      </c>
      <c r="O261" s="15">
        <f>IF(H261="","",SUMIFS($J$5:$J$504,$C$5:$C$504,C261,$H$5:$H$504,H261,$B$5:$B$504,"&lt;="&amp;B261,$B$5:$B$504,"&gt;="&amp;Settings!$B$5))</f>
        <v/>
      </c>
      <c r="P261" s="9">
        <f>IF(H261="","",IFERROR(IF(AND(INDEX(Rates!$F$5:$F$26,MATCH(H261,Rates!$A$5:$A$26,0))=0,INDEX(Rates!$G$5:$G$26,MATCH(H261,Rates!$A$5:$A$26,0))=0),"Deduct (no threshold)",IF(OR(AND(INDEX(Rates!$F$5:$F$26,MATCH(H261,Rates!$A$5:$A$26,0))&gt;0,J261&gt;INDEX(Rates!$F$5:$F$26,MATCH(H261,Rates!$A$5:$A$26,0))),AND(INDEX(Rates!$G$5:$G$26,MATCH(H261,Rates!$A$5:$A$26,0))&gt;0,O261&gt;INDEX(Rates!$G$5:$G$26,MATCH(H261,Rates!$A$5:$A$26,0)))),"Deduct","Below threshold: check")),"?"))</f>
        <v/>
      </c>
      <c r="Q261" s="10" t="n"/>
      <c r="R261" s="16">
        <f>IF(OR(B261="",Q261=""),0,IF(Q261&gt;B261,((YEAR(Q261)-YEAR(B261))*12+MONTH(Q261)-MONTH(B261)+1),0))</f>
        <v/>
      </c>
      <c r="S261" s="15">
        <f>ROUND(N261*Settings!$B$8*R261,0)</f>
        <v/>
      </c>
      <c r="T261" s="17">
        <f>IF(B261="","",IF(MONTH(IF(Q261="",B261,Q261))=3,DATE(YEAR(IF(Q261="",B261,Q261)),4,30),DATE(YEAR(IF(Q261="",B261,Q261)),MONTH(IF(Q261="",B261,Q261))+1,7)))</f>
        <v/>
      </c>
      <c r="U261" s="10" t="n"/>
      <c r="V261" s="11" t="n"/>
      <c r="W261" s="16">
        <f>IF(OR(B261="",N261=0),0,IF(U261="",IF(Settings!$B$4&gt;T261,((YEAR(Settings!$B$4)-YEAR(IF(Q261="",B261,Q261)))*12+MONTH(Settings!$B$4)-MONTH(IF(Q261="",B261,Q261))+1),0),IF(U261&gt;T261,((YEAR(U261)-YEAR(IF(Q261="",B261,Q261)))*12+MONTH(U261)-MONTH(IF(Q261="",B261,Q261))+1),0)))</f>
        <v/>
      </c>
      <c r="X261" s="15">
        <f>ROUND(N261*Settings!$B$9*W261,0)</f>
        <v/>
      </c>
      <c r="Y261" s="15">
        <f>S261+X261</f>
        <v/>
      </c>
      <c r="Z261" s="18">
        <f>IF(B261="","",DATE(YEAR(IF(Q261="",B261,Q261)),MONTH(IF(Q261="",B261,Q261)),1))</f>
        <v/>
      </c>
      <c r="AA261" s="9">
        <f>IF(B261="","","Q"&amp;(INT(MOD(MONTH(IF(Q261="",B261,Q261))-4,12)/3)+1))</f>
        <v/>
      </c>
      <c r="AB261" s="9">
        <f>IF(H261="","",IFERROR(INDEX(Rates!$M$5:$M$26,MATCH(H261,Rates!$A$5:$A$26,0)),""))</f>
        <v/>
      </c>
    </row>
    <row r="262">
      <c r="A262" s="9">
        <f>IF(B262="","",ROW()-4)</f>
        <v/>
      </c>
      <c r="B262" s="10" t="n"/>
      <c r="C262" s="11" t="n"/>
      <c r="D262" s="11" t="n"/>
      <c r="E262" s="9">
        <f>IF(B262="","",IF(D262="","No PAN",IF(AND(LEN(D262)=10,ISERROR(VALUE(LEFT(D262,1))),ISERROR(VALUE(MID(D262,5,1))),ISNUMBER(VALUE(MID(D262,6,4))),ISERROR(VALUE(RIGHT(D262,1)))),"Format OK","Check PAN")))</f>
        <v/>
      </c>
      <c r="F262" s="11" t="n"/>
      <c r="G262" s="9">
        <f>IF(B262="","",IF(F262&lt;&gt;"",F262,IF(E262&lt;&gt;"Format OK","Others",IF(OR(MID(D262,4,1)="P",MID(D262,4,1)="H"),"Individual/HUF",IF(MID(D262,4,1)="C","Company","Others")))))</f>
        <v/>
      </c>
      <c r="H262" s="11" t="n"/>
      <c r="I262" s="9">
        <f>IF(H262="","",IFERROR(INDEX(IF(G262="Individual/HUF",Rates!$C$5:$C$26,IF(G262="Company",Rates!$D$5:$D$26,Rates!$E$5:$E$26)),MATCH(H262,Rates!$A$5:$A$26,0)),"?"))</f>
        <v/>
      </c>
      <c r="J262" s="12" t="n"/>
      <c r="K262" s="13">
        <f>IF(H262="","",IFERROR(INDEX(IF(G262="Individual/HUF",Rates!$I$5:$I$26,IF(G262="Company",Rates!$J$5:$J$26,Rates!$K$5:$K$26)),MATCH(H262,Rates!$A$5:$A$26,0)),""))</f>
        <v/>
      </c>
      <c r="L262" s="14" t="n"/>
      <c r="M262" s="13">
        <f>IF(H262="","",IF(L262&lt;&gt;"",IF(E262="Format OK",L262,MAX(L262,INDEX(Rates!$L$5:$L$26,MATCH(H262,Rates!$A$5:$A$26,0)))),IF(K262="","rate?",IF(E262="Format OK",K262,MAX(K262,INDEX(Rates!$L$5:$L$26,MATCH(H262,Rates!$A$5:$A$26,0)))))))</f>
        <v/>
      </c>
      <c r="N262" s="15">
        <f>IF(OR(H262="",NOT(ISNUMBER(M262))),0,IF(AND(LEFT(P262,5)="Below",L262=""),0,ROUND(J262*M262,0)))</f>
        <v/>
      </c>
      <c r="O262" s="15">
        <f>IF(H262="","",SUMIFS($J$5:$J$504,$C$5:$C$504,C262,$H$5:$H$504,H262,$B$5:$B$504,"&lt;="&amp;B262,$B$5:$B$504,"&gt;="&amp;Settings!$B$5))</f>
        <v/>
      </c>
      <c r="P262" s="9">
        <f>IF(H262="","",IFERROR(IF(AND(INDEX(Rates!$F$5:$F$26,MATCH(H262,Rates!$A$5:$A$26,0))=0,INDEX(Rates!$G$5:$G$26,MATCH(H262,Rates!$A$5:$A$26,0))=0),"Deduct (no threshold)",IF(OR(AND(INDEX(Rates!$F$5:$F$26,MATCH(H262,Rates!$A$5:$A$26,0))&gt;0,J262&gt;INDEX(Rates!$F$5:$F$26,MATCH(H262,Rates!$A$5:$A$26,0))),AND(INDEX(Rates!$G$5:$G$26,MATCH(H262,Rates!$A$5:$A$26,0))&gt;0,O262&gt;INDEX(Rates!$G$5:$G$26,MATCH(H262,Rates!$A$5:$A$26,0)))),"Deduct","Below threshold: check")),"?"))</f>
        <v/>
      </c>
      <c r="Q262" s="10" t="n"/>
      <c r="R262" s="16">
        <f>IF(OR(B262="",Q262=""),0,IF(Q262&gt;B262,((YEAR(Q262)-YEAR(B262))*12+MONTH(Q262)-MONTH(B262)+1),0))</f>
        <v/>
      </c>
      <c r="S262" s="15">
        <f>ROUND(N262*Settings!$B$8*R262,0)</f>
        <v/>
      </c>
      <c r="T262" s="17">
        <f>IF(B262="","",IF(MONTH(IF(Q262="",B262,Q262))=3,DATE(YEAR(IF(Q262="",B262,Q262)),4,30),DATE(YEAR(IF(Q262="",B262,Q262)),MONTH(IF(Q262="",B262,Q262))+1,7)))</f>
        <v/>
      </c>
      <c r="U262" s="10" t="n"/>
      <c r="V262" s="11" t="n"/>
      <c r="W262" s="16">
        <f>IF(OR(B262="",N262=0),0,IF(U262="",IF(Settings!$B$4&gt;T262,((YEAR(Settings!$B$4)-YEAR(IF(Q262="",B262,Q262)))*12+MONTH(Settings!$B$4)-MONTH(IF(Q262="",B262,Q262))+1),0),IF(U262&gt;T262,((YEAR(U262)-YEAR(IF(Q262="",B262,Q262)))*12+MONTH(U262)-MONTH(IF(Q262="",B262,Q262))+1),0)))</f>
        <v/>
      </c>
      <c r="X262" s="15">
        <f>ROUND(N262*Settings!$B$9*W262,0)</f>
        <v/>
      </c>
      <c r="Y262" s="15">
        <f>S262+X262</f>
        <v/>
      </c>
      <c r="Z262" s="18">
        <f>IF(B262="","",DATE(YEAR(IF(Q262="",B262,Q262)),MONTH(IF(Q262="",B262,Q262)),1))</f>
        <v/>
      </c>
      <c r="AA262" s="9">
        <f>IF(B262="","","Q"&amp;(INT(MOD(MONTH(IF(Q262="",B262,Q262))-4,12)/3)+1))</f>
        <v/>
      </c>
      <c r="AB262" s="9">
        <f>IF(H262="","",IFERROR(INDEX(Rates!$M$5:$M$26,MATCH(H262,Rates!$A$5:$A$26,0)),""))</f>
        <v/>
      </c>
    </row>
    <row r="263">
      <c r="A263" s="9">
        <f>IF(B263="","",ROW()-4)</f>
        <v/>
      </c>
      <c r="B263" s="10" t="n"/>
      <c r="C263" s="11" t="n"/>
      <c r="D263" s="11" t="n"/>
      <c r="E263" s="9">
        <f>IF(B263="","",IF(D263="","No PAN",IF(AND(LEN(D263)=10,ISERROR(VALUE(LEFT(D263,1))),ISERROR(VALUE(MID(D263,5,1))),ISNUMBER(VALUE(MID(D263,6,4))),ISERROR(VALUE(RIGHT(D263,1)))),"Format OK","Check PAN")))</f>
        <v/>
      </c>
      <c r="F263" s="11" t="n"/>
      <c r="G263" s="9">
        <f>IF(B263="","",IF(F263&lt;&gt;"",F263,IF(E263&lt;&gt;"Format OK","Others",IF(OR(MID(D263,4,1)="P",MID(D263,4,1)="H"),"Individual/HUF",IF(MID(D263,4,1)="C","Company","Others")))))</f>
        <v/>
      </c>
      <c r="H263" s="11" t="n"/>
      <c r="I263" s="9">
        <f>IF(H263="","",IFERROR(INDEX(IF(G263="Individual/HUF",Rates!$C$5:$C$26,IF(G263="Company",Rates!$D$5:$D$26,Rates!$E$5:$E$26)),MATCH(H263,Rates!$A$5:$A$26,0)),"?"))</f>
        <v/>
      </c>
      <c r="J263" s="12" t="n"/>
      <c r="K263" s="13">
        <f>IF(H263="","",IFERROR(INDEX(IF(G263="Individual/HUF",Rates!$I$5:$I$26,IF(G263="Company",Rates!$J$5:$J$26,Rates!$K$5:$K$26)),MATCH(H263,Rates!$A$5:$A$26,0)),""))</f>
        <v/>
      </c>
      <c r="L263" s="14" t="n"/>
      <c r="M263" s="13">
        <f>IF(H263="","",IF(L263&lt;&gt;"",IF(E263="Format OK",L263,MAX(L263,INDEX(Rates!$L$5:$L$26,MATCH(H263,Rates!$A$5:$A$26,0)))),IF(K263="","rate?",IF(E263="Format OK",K263,MAX(K263,INDEX(Rates!$L$5:$L$26,MATCH(H263,Rates!$A$5:$A$26,0)))))))</f>
        <v/>
      </c>
      <c r="N263" s="15">
        <f>IF(OR(H263="",NOT(ISNUMBER(M263))),0,IF(AND(LEFT(P263,5)="Below",L263=""),0,ROUND(J263*M263,0)))</f>
        <v/>
      </c>
      <c r="O263" s="15">
        <f>IF(H263="","",SUMIFS($J$5:$J$504,$C$5:$C$504,C263,$H$5:$H$504,H263,$B$5:$B$504,"&lt;="&amp;B263,$B$5:$B$504,"&gt;="&amp;Settings!$B$5))</f>
        <v/>
      </c>
      <c r="P263" s="9">
        <f>IF(H263="","",IFERROR(IF(AND(INDEX(Rates!$F$5:$F$26,MATCH(H263,Rates!$A$5:$A$26,0))=0,INDEX(Rates!$G$5:$G$26,MATCH(H263,Rates!$A$5:$A$26,0))=0),"Deduct (no threshold)",IF(OR(AND(INDEX(Rates!$F$5:$F$26,MATCH(H263,Rates!$A$5:$A$26,0))&gt;0,J263&gt;INDEX(Rates!$F$5:$F$26,MATCH(H263,Rates!$A$5:$A$26,0))),AND(INDEX(Rates!$G$5:$G$26,MATCH(H263,Rates!$A$5:$A$26,0))&gt;0,O263&gt;INDEX(Rates!$G$5:$G$26,MATCH(H263,Rates!$A$5:$A$26,0)))),"Deduct","Below threshold: check")),"?"))</f>
        <v/>
      </c>
      <c r="Q263" s="10" t="n"/>
      <c r="R263" s="16">
        <f>IF(OR(B263="",Q263=""),0,IF(Q263&gt;B263,((YEAR(Q263)-YEAR(B263))*12+MONTH(Q263)-MONTH(B263)+1),0))</f>
        <v/>
      </c>
      <c r="S263" s="15">
        <f>ROUND(N263*Settings!$B$8*R263,0)</f>
        <v/>
      </c>
      <c r="T263" s="17">
        <f>IF(B263="","",IF(MONTH(IF(Q263="",B263,Q263))=3,DATE(YEAR(IF(Q263="",B263,Q263)),4,30),DATE(YEAR(IF(Q263="",B263,Q263)),MONTH(IF(Q263="",B263,Q263))+1,7)))</f>
        <v/>
      </c>
      <c r="U263" s="10" t="n"/>
      <c r="V263" s="11" t="n"/>
      <c r="W263" s="16">
        <f>IF(OR(B263="",N263=0),0,IF(U263="",IF(Settings!$B$4&gt;T263,((YEAR(Settings!$B$4)-YEAR(IF(Q263="",B263,Q263)))*12+MONTH(Settings!$B$4)-MONTH(IF(Q263="",B263,Q263))+1),0),IF(U263&gt;T263,((YEAR(U263)-YEAR(IF(Q263="",B263,Q263)))*12+MONTH(U263)-MONTH(IF(Q263="",B263,Q263))+1),0)))</f>
        <v/>
      </c>
      <c r="X263" s="15">
        <f>ROUND(N263*Settings!$B$9*W263,0)</f>
        <v/>
      </c>
      <c r="Y263" s="15">
        <f>S263+X263</f>
        <v/>
      </c>
      <c r="Z263" s="18">
        <f>IF(B263="","",DATE(YEAR(IF(Q263="",B263,Q263)),MONTH(IF(Q263="",B263,Q263)),1))</f>
        <v/>
      </c>
      <c r="AA263" s="9">
        <f>IF(B263="","","Q"&amp;(INT(MOD(MONTH(IF(Q263="",B263,Q263))-4,12)/3)+1))</f>
        <v/>
      </c>
      <c r="AB263" s="9">
        <f>IF(H263="","",IFERROR(INDEX(Rates!$M$5:$M$26,MATCH(H263,Rates!$A$5:$A$26,0)),""))</f>
        <v/>
      </c>
    </row>
    <row r="264">
      <c r="A264" s="9">
        <f>IF(B264="","",ROW()-4)</f>
        <v/>
      </c>
      <c r="B264" s="10" t="n"/>
      <c r="C264" s="11" t="n"/>
      <c r="D264" s="11" t="n"/>
      <c r="E264" s="9">
        <f>IF(B264="","",IF(D264="","No PAN",IF(AND(LEN(D264)=10,ISERROR(VALUE(LEFT(D264,1))),ISERROR(VALUE(MID(D264,5,1))),ISNUMBER(VALUE(MID(D264,6,4))),ISERROR(VALUE(RIGHT(D264,1)))),"Format OK","Check PAN")))</f>
        <v/>
      </c>
      <c r="F264" s="11" t="n"/>
      <c r="G264" s="9">
        <f>IF(B264="","",IF(F264&lt;&gt;"",F264,IF(E264&lt;&gt;"Format OK","Others",IF(OR(MID(D264,4,1)="P",MID(D264,4,1)="H"),"Individual/HUF",IF(MID(D264,4,1)="C","Company","Others")))))</f>
        <v/>
      </c>
      <c r="H264" s="11" t="n"/>
      <c r="I264" s="9">
        <f>IF(H264="","",IFERROR(INDEX(IF(G264="Individual/HUF",Rates!$C$5:$C$26,IF(G264="Company",Rates!$D$5:$D$26,Rates!$E$5:$E$26)),MATCH(H264,Rates!$A$5:$A$26,0)),"?"))</f>
        <v/>
      </c>
      <c r="J264" s="12" t="n"/>
      <c r="K264" s="13">
        <f>IF(H264="","",IFERROR(INDEX(IF(G264="Individual/HUF",Rates!$I$5:$I$26,IF(G264="Company",Rates!$J$5:$J$26,Rates!$K$5:$K$26)),MATCH(H264,Rates!$A$5:$A$26,0)),""))</f>
        <v/>
      </c>
      <c r="L264" s="14" t="n"/>
      <c r="M264" s="13">
        <f>IF(H264="","",IF(L264&lt;&gt;"",IF(E264="Format OK",L264,MAX(L264,INDEX(Rates!$L$5:$L$26,MATCH(H264,Rates!$A$5:$A$26,0)))),IF(K264="","rate?",IF(E264="Format OK",K264,MAX(K264,INDEX(Rates!$L$5:$L$26,MATCH(H264,Rates!$A$5:$A$26,0)))))))</f>
        <v/>
      </c>
      <c r="N264" s="15">
        <f>IF(OR(H264="",NOT(ISNUMBER(M264))),0,IF(AND(LEFT(P264,5)="Below",L264=""),0,ROUND(J264*M264,0)))</f>
        <v/>
      </c>
      <c r="O264" s="15">
        <f>IF(H264="","",SUMIFS($J$5:$J$504,$C$5:$C$504,C264,$H$5:$H$504,H264,$B$5:$B$504,"&lt;="&amp;B264,$B$5:$B$504,"&gt;="&amp;Settings!$B$5))</f>
        <v/>
      </c>
      <c r="P264" s="9">
        <f>IF(H264="","",IFERROR(IF(AND(INDEX(Rates!$F$5:$F$26,MATCH(H264,Rates!$A$5:$A$26,0))=0,INDEX(Rates!$G$5:$G$26,MATCH(H264,Rates!$A$5:$A$26,0))=0),"Deduct (no threshold)",IF(OR(AND(INDEX(Rates!$F$5:$F$26,MATCH(H264,Rates!$A$5:$A$26,0))&gt;0,J264&gt;INDEX(Rates!$F$5:$F$26,MATCH(H264,Rates!$A$5:$A$26,0))),AND(INDEX(Rates!$G$5:$G$26,MATCH(H264,Rates!$A$5:$A$26,0))&gt;0,O264&gt;INDEX(Rates!$G$5:$G$26,MATCH(H264,Rates!$A$5:$A$26,0)))),"Deduct","Below threshold: check")),"?"))</f>
        <v/>
      </c>
      <c r="Q264" s="10" t="n"/>
      <c r="R264" s="16">
        <f>IF(OR(B264="",Q264=""),0,IF(Q264&gt;B264,((YEAR(Q264)-YEAR(B264))*12+MONTH(Q264)-MONTH(B264)+1),0))</f>
        <v/>
      </c>
      <c r="S264" s="15">
        <f>ROUND(N264*Settings!$B$8*R264,0)</f>
        <v/>
      </c>
      <c r="T264" s="17">
        <f>IF(B264="","",IF(MONTH(IF(Q264="",B264,Q264))=3,DATE(YEAR(IF(Q264="",B264,Q264)),4,30),DATE(YEAR(IF(Q264="",B264,Q264)),MONTH(IF(Q264="",B264,Q264))+1,7)))</f>
        <v/>
      </c>
      <c r="U264" s="10" t="n"/>
      <c r="V264" s="11" t="n"/>
      <c r="W264" s="16">
        <f>IF(OR(B264="",N264=0),0,IF(U264="",IF(Settings!$B$4&gt;T264,((YEAR(Settings!$B$4)-YEAR(IF(Q264="",B264,Q264)))*12+MONTH(Settings!$B$4)-MONTH(IF(Q264="",B264,Q264))+1),0),IF(U264&gt;T264,((YEAR(U264)-YEAR(IF(Q264="",B264,Q264)))*12+MONTH(U264)-MONTH(IF(Q264="",B264,Q264))+1),0)))</f>
        <v/>
      </c>
      <c r="X264" s="15">
        <f>ROUND(N264*Settings!$B$9*W264,0)</f>
        <v/>
      </c>
      <c r="Y264" s="15">
        <f>S264+X264</f>
        <v/>
      </c>
      <c r="Z264" s="18">
        <f>IF(B264="","",DATE(YEAR(IF(Q264="",B264,Q264)),MONTH(IF(Q264="",B264,Q264)),1))</f>
        <v/>
      </c>
      <c r="AA264" s="9">
        <f>IF(B264="","","Q"&amp;(INT(MOD(MONTH(IF(Q264="",B264,Q264))-4,12)/3)+1))</f>
        <v/>
      </c>
      <c r="AB264" s="9">
        <f>IF(H264="","",IFERROR(INDEX(Rates!$M$5:$M$26,MATCH(H264,Rates!$A$5:$A$26,0)),""))</f>
        <v/>
      </c>
    </row>
    <row r="265">
      <c r="A265" s="9">
        <f>IF(B265="","",ROW()-4)</f>
        <v/>
      </c>
      <c r="B265" s="10" t="n"/>
      <c r="C265" s="11" t="n"/>
      <c r="D265" s="11" t="n"/>
      <c r="E265" s="9">
        <f>IF(B265="","",IF(D265="","No PAN",IF(AND(LEN(D265)=10,ISERROR(VALUE(LEFT(D265,1))),ISERROR(VALUE(MID(D265,5,1))),ISNUMBER(VALUE(MID(D265,6,4))),ISERROR(VALUE(RIGHT(D265,1)))),"Format OK","Check PAN")))</f>
        <v/>
      </c>
      <c r="F265" s="11" t="n"/>
      <c r="G265" s="9">
        <f>IF(B265="","",IF(F265&lt;&gt;"",F265,IF(E265&lt;&gt;"Format OK","Others",IF(OR(MID(D265,4,1)="P",MID(D265,4,1)="H"),"Individual/HUF",IF(MID(D265,4,1)="C","Company","Others")))))</f>
        <v/>
      </c>
      <c r="H265" s="11" t="n"/>
      <c r="I265" s="9">
        <f>IF(H265="","",IFERROR(INDEX(IF(G265="Individual/HUF",Rates!$C$5:$C$26,IF(G265="Company",Rates!$D$5:$D$26,Rates!$E$5:$E$26)),MATCH(H265,Rates!$A$5:$A$26,0)),"?"))</f>
        <v/>
      </c>
      <c r="J265" s="12" t="n"/>
      <c r="K265" s="13">
        <f>IF(H265="","",IFERROR(INDEX(IF(G265="Individual/HUF",Rates!$I$5:$I$26,IF(G265="Company",Rates!$J$5:$J$26,Rates!$K$5:$K$26)),MATCH(H265,Rates!$A$5:$A$26,0)),""))</f>
        <v/>
      </c>
      <c r="L265" s="14" t="n"/>
      <c r="M265" s="13">
        <f>IF(H265="","",IF(L265&lt;&gt;"",IF(E265="Format OK",L265,MAX(L265,INDEX(Rates!$L$5:$L$26,MATCH(H265,Rates!$A$5:$A$26,0)))),IF(K265="","rate?",IF(E265="Format OK",K265,MAX(K265,INDEX(Rates!$L$5:$L$26,MATCH(H265,Rates!$A$5:$A$26,0)))))))</f>
        <v/>
      </c>
      <c r="N265" s="15">
        <f>IF(OR(H265="",NOT(ISNUMBER(M265))),0,IF(AND(LEFT(P265,5)="Below",L265=""),0,ROUND(J265*M265,0)))</f>
        <v/>
      </c>
      <c r="O265" s="15">
        <f>IF(H265="","",SUMIFS($J$5:$J$504,$C$5:$C$504,C265,$H$5:$H$504,H265,$B$5:$B$504,"&lt;="&amp;B265,$B$5:$B$504,"&gt;="&amp;Settings!$B$5))</f>
        <v/>
      </c>
      <c r="P265" s="9">
        <f>IF(H265="","",IFERROR(IF(AND(INDEX(Rates!$F$5:$F$26,MATCH(H265,Rates!$A$5:$A$26,0))=0,INDEX(Rates!$G$5:$G$26,MATCH(H265,Rates!$A$5:$A$26,0))=0),"Deduct (no threshold)",IF(OR(AND(INDEX(Rates!$F$5:$F$26,MATCH(H265,Rates!$A$5:$A$26,0))&gt;0,J265&gt;INDEX(Rates!$F$5:$F$26,MATCH(H265,Rates!$A$5:$A$26,0))),AND(INDEX(Rates!$G$5:$G$26,MATCH(H265,Rates!$A$5:$A$26,0))&gt;0,O265&gt;INDEX(Rates!$G$5:$G$26,MATCH(H265,Rates!$A$5:$A$26,0)))),"Deduct","Below threshold: check")),"?"))</f>
        <v/>
      </c>
      <c r="Q265" s="10" t="n"/>
      <c r="R265" s="16">
        <f>IF(OR(B265="",Q265=""),0,IF(Q265&gt;B265,((YEAR(Q265)-YEAR(B265))*12+MONTH(Q265)-MONTH(B265)+1),0))</f>
        <v/>
      </c>
      <c r="S265" s="15">
        <f>ROUND(N265*Settings!$B$8*R265,0)</f>
        <v/>
      </c>
      <c r="T265" s="17">
        <f>IF(B265="","",IF(MONTH(IF(Q265="",B265,Q265))=3,DATE(YEAR(IF(Q265="",B265,Q265)),4,30),DATE(YEAR(IF(Q265="",B265,Q265)),MONTH(IF(Q265="",B265,Q265))+1,7)))</f>
        <v/>
      </c>
      <c r="U265" s="10" t="n"/>
      <c r="V265" s="11" t="n"/>
      <c r="W265" s="16">
        <f>IF(OR(B265="",N265=0),0,IF(U265="",IF(Settings!$B$4&gt;T265,((YEAR(Settings!$B$4)-YEAR(IF(Q265="",B265,Q265)))*12+MONTH(Settings!$B$4)-MONTH(IF(Q265="",B265,Q265))+1),0),IF(U265&gt;T265,((YEAR(U265)-YEAR(IF(Q265="",B265,Q265)))*12+MONTH(U265)-MONTH(IF(Q265="",B265,Q265))+1),0)))</f>
        <v/>
      </c>
      <c r="X265" s="15">
        <f>ROUND(N265*Settings!$B$9*W265,0)</f>
        <v/>
      </c>
      <c r="Y265" s="15">
        <f>S265+X265</f>
        <v/>
      </c>
      <c r="Z265" s="18">
        <f>IF(B265="","",DATE(YEAR(IF(Q265="",B265,Q265)),MONTH(IF(Q265="",B265,Q265)),1))</f>
        <v/>
      </c>
      <c r="AA265" s="9">
        <f>IF(B265="","","Q"&amp;(INT(MOD(MONTH(IF(Q265="",B265,Q265))-4,12)/3)+1))</f>
        <v/>
      </c>
      <c r="AB265" s="9">
        <f>IF(H265="","",IFERROR(INDEX(Rates!$M$5:$M$26,MATCH(H265,Rates!$A$5:$A$26,0)),""))</f>
        <v/>
      </c>
    </row>
    <row r="266">
      <c r="A266" s="9">
        <f>IF(B266="","",ROW()-4)</f>
        <v/>
      </c>
      <c r="B266" s="10" t="n"/>
      <c r="C266" s="11" t="n"/>
      <c r="D266" s="11" t="n"/>
      <c r="E266" s="9">
        <f>IF(B266="","",IF(D266="","No PAN",IF(AND(LEN(D266)=10,ISERROR(VALUE(LEFT(D266,1))),ISERROR(VALUE(MID(D266,5,1))),ISNUMBER(VALUE(MID(D266,6,4))),ISERROR(VALUE(RIGHT(D266,1)))),"Format OK","Check PAN")))</f>
        <v/>
      </c>
      <c r="F266" s="11" t="n"/>
      <c r="G266" s="9">
        <f>IF(B266="","",IF(F266&lt;&gt;"",F266,IF(E266&lt;&gt;"Format OK","Others",IF(OR(MID(D266,4,1)="P",MID(D266,4,1)="H"),"Individual/HUF",IF(MID(D266,4,1)="C","Company","Others")))))</f>
        <v/>
      </c>
      <c r="H266" s="11" t="n"/>
      <c r="I266" s="9">
        <f>IF(H266="","",IFERROR(INDEX(IF(G266="Individual/HUF",Rates!$C$5:$C$26,IF(G266="Company",Rates!$D$5:$D$26,Rates!$E$5:$E$26)),MATCH(H266,Rates!$A$5:$A$26,0)),"?"))</f>
        <v/>
      </c>
      <c r="J266" s="12" t="n"/>
      <c r="K266" s="13">
        <f>IF(H266="","",IFERROR(INDEX(IF(G266="Individual/HUF",Rates!$I$5:$I$26,IF(G266="Company",Rates!$J$5:$J$26,Rates!$K$5:$K$26)),MATCH(H266,Rates!$A$5:$A$26,0)),""))</f>
        <v/>
      </c>
      <c r="L266" s="14" t="n"/>
      <c r="M266" s="13">
        <f>IF(H266="","",IF(L266&lt;&gt;"",IF(E266="Format OK",L266,MAX(L266,INDEX(Rates!$L$5:$L$26,MATCH(H266,Rates!$A$5:$A$26,0)))),IF(K266="","rate?",IF(E266="Format OK",K266,MAX(K266,INDEX(Rates!$L$5:$L$26,MATCH(H266,Rates!$A$5:$A$26,0)))))))</f>
        <v/>
      </c>
      <c r="N266" s="15">
        <f>IF(OR(H266="",NOT(ISNUMBER(M266))),0,IF(AND(LEFT(P266,5)="Below",L266=""),0,ROUND(J266*M266,0)))</f>
        <v/>
      </c>
      <c r="O266" s="15">
        <f>IF(H266="","",SUMIFS($J$5:$J$504,$C$5:$C$504,C266,$H$5:$H$504,H266,$B$5:$B$504,"&lt;="&amp;B266,$B$5:$B$504,"&gt;="&amp;Settings!$B$5))</f>
        <v/>
      </c>
      <c r="P266" s="9">
        <f>IF(H266="","",IFERROR(IF(AND(INDEX(Rates!$F$5:$F$26,MATCH(H266,Rates!$A$5:$A$26,0))=0,INDEX(Rates!$G$5:$G$26,MATCH(H266,Rates!$A$5:$A$26,0))=0),"Deduct (no threshold)",IF(OR(AND(INDEX(Rates!$F$5:$F$26,MATCH(H266,Rates!$A$5:$A$26,0))&gt;0,J266&gt;INDEX(Rates!$F$5:$F$26,MATCH(H266,Rates!$A$5:$A$26,0))),AND(INDEX(Rates!$G$5:$G$26,MATCH(H266,Rates!$A$5:$A$26,0))&gt;0,O266&gt;INDEX(Rates!$G$5:$G$26,MATCH(H266,Rates!$A$5:$A$26,0)))),"Deduct","Below threshold: check")),"?"))</f>
        <v/>
      </c>
      <c r="Q266" s="10" t="n"/>
      <c r="R266" s="16">
        <f>IF(OR(B266="",Q266=""),0,IF(Q266&gt;B266,((YEAR(Q266)-YEAR(B266))*12+MONTH(Q266)-MONTH(B266)+1),0))</f>
        <v/>
      </c>
      <c r="S266" s="15">
        <f>ROUND(N266*Settings!$B$8*R266,0)</f>
        <v/>
      </c>
      <c r="T266" s="17">
        <f>IF(B266="","",IF(MONTH(IF(Q266="",B266,Q266))=3,DATE(YEAR(IF(Q266="",B266,Q266)),4,30),DATE(YEAR(IF(Q266="",B266,Q266)),MONTH(IF(Q266="",B266,Q266))+1,7)))</f>
        <v/>
      </c>
      <c r="U266" s="10" t="n"/>
      <c r="V266" s="11" t="n"/>
      <c r="W266" s="16">
        <f>IF(OR(B266="",N266=0),0,IF(U266="",IF(Settings!$B$4&gt;T266,((YEAR(Settings!$B$4)-YEAR(IF(Q266="",B266,Q266)))*12+MONTH(Settings!$B$4)-MONTH(IF(Q266="",B266,Q266))+1),0),IF(U266&gt;T266,((YEAR(U266)-YEAR(IF(Q266="",B266,Q266)))*12+MONTH(U266)-MONTH(IF(Q266="",B266,Q266))+1),0)))</f>
        <v/>
      </c>
      <c r="X266" s="15">
        <f>ROUND(N266*Settings!$B$9*W266,0)</f>
        <v/>
      </c>
      <c r="Y266" s="15">
        <f>S266+X266</f>
        <v/>
      </c>
      <c r="Z266" s="18">
        <f>IF(B266="","",DATE(YEAR(IF(Q266="",B266,Q266)),MONTH(IF(Q266="",B266,Q266)),1))</f>
        <v/>
      </c>
      <c r="AA266" s="9">
        <f>IF(B266="","","Q"&amp;(INT(MOD(MONTH(IF(Q266="",B266,Q266))-4,12)/3)+1))</f>
        <v/>
      </c>
      <c r="AB266" s="9">
        <f>IF(H266="","",IFERROR(INDEX(Rates!$M$5:$M$26,MATCH(H266,Rates!$A$5:$A$26,0)),""))</f>
        <v/>
      </c>
    </row>
    <row r="267">
      <c r="A267" s="9">
        <f>IF(B267="","",ROW()-4)</f>
        <v/>
      </c>
      <c r="B267" s="10" t="n"/>
      <c r="C267" s="11" t="n"/>
      <c r="D267" s="11" t="n"/>
      <c r="E267" s="9">
        <f>IF(B267="","",IF(D267="","No PAN",IF(AND(LEN(D267)=10,ISERROR(VALUE(LEFT(D267,1))),ISERROR(VALUE(MID(D267,5,1))),ISNUMBER(VALUE(MID(D267,6,4))),ISERROR(VALUE(RIGHT(D267,1)))),"Format OK","Check PAN")))</f>
        <v/>
      </c>
      <c r="F267" s="11" t="n"/>
      <c r="G267" s="9">
        <f>IF(B267="","",IF(F267&lt;&gt;"",F267,IF(E267&lt;&gt;"Format OK","Others",IF(OR(MID(D267,4,1)="P",MID(D267,4,1)="H"),"Individual/HUF",IF(MID(D267,4,1)="C","Company","Others")))))</f>
        <v/>
      </c>
      <c r="H267" s="11" t="n"/>
      <c r="I267" s="9">
        <f>IF(H267="","",IFERROR(INDEX(IF(G267="Individual/HUF",Rates!$C$5:$C$26,IF(G267="Company",Rates!$D$5:$D$26,Rates!$E$5:$E$26)),MATCH(H267,Rates!$A$5:$A$26,0)),"?"))</f>
        <v/>
      </c>
      <c r="J267" s="12" t="n"/>
      <c r="K267" s="13">
        <f>IF(H267="","",IFERROR(INDEX(IF(G267="Individual/HUF",Rates!$I$5:$I$26,IF(G267="Company",Rates!$J$5:$J$26,Rates!$K$5:$K$26)),MATCH(H267,Rates!$A$5:$A$26,0)),""))</f>
        <v/>
      </c>
      <c r="L267" s="14" t="n"/>
      <c r="M267" s="13">
        <f>IF(H267="","",IF(L267&lt;&gt;"",IF(E267="Format OK",L267,MAX(L267,INDEX(Rates!$L$5:$L$26,MATCH(H267,Rates!$A$5:$A$26,0)))),IF(K267="","rate?",IF(E267="Format OK",K267,MAX(K267,INDEX(Rates!$L$5:$L$26,MATCH(H267,Rates!$A$5:$A$26,0)))))))</f>
        <v/>
      </c>
      <c r="N267" s="15">
        <f>IF(OR(H267="",NOT(ISNUMBER(M267))),0,IF(AND(LEFT(P267,5)="Below",L267=""),0,ROUND(J267*M267,0)))</f>
        <v/>
      </c>
      <c r="O267" s="15">
        <f>IF(H267="","",SUMIFS($J$5:$J$504,$C$5:$C$504,C267,$H$5:$H$504,H267,$B$5:$B$504,"&lt;="&amp;B267,$B$5:$B$504,"&gt;="&amp;Settings!$B$5))</f>
        <v/>
      </c>
      <c r="P267" s="9">
        <f>IF(H267="","",IFERROR(IF(AND(INDEX(Rates!$F$5:$F$26,MATCH(H267,Rates!$A$5:$A$26,0))=0,INDEX(Rates!$G$5:$G$26,MATCH(H267,Rates!$A$5:$A$26,0))=0),"Deduct (no threshold)",IF(OR(AND(INDEX(Rates!$F$5:$F$26,MATCH(H267,Rates!$A$5:$A$26,0))&gt;0,J267&gt;INDEX(Rates!$F$5:$F$26,MATCH(H267,Rates!$A$5:$A$26,0))),AND(INDEX(Rates!$G$5:$G$26,MATCH(H267,Rates!$A$5:$A$26,0))&gt;0,O267&gt;INDEX(Rates!$G$5:$G$26,MATCH(H267,Rates!$A$5:$A$26,0)))),"Deduct","Below threshold: check")),"?"))</f>
        <v/>
      </c>
      <c r="Q267" s="10" t="n"/>
      <c r="R267" s="16">
        <f>IF(OR(B267="",Q267=""),0,IF(Q267&gt;B267,((YEAR(Q267)-YEAR(B267))*12+MONTH(Q267)-MONTH(B267)+1),0))</f>
        <v/>
      </c>
      <c r="S267" s="15">
        <f>ROUND(N267*Settings!$B$8*R267,0)</f>
        <v/>
      </c>
      <c r="T267" s="17">
        <f>IF(B267="","",IF(MONTH(IF(Q267="",B267,Q267))=3,DATE(YEAR(IF(Q267="",B267,Q267)),4,30),DATE(YEAR(IF(Q267="",B267,Q267)),MONTH(IF(Q267="",B267,Q267))+1,7)))</f>
        <v/>
      </c>
      <c r="U267" s="10" t="n"/>
      <c r="V267" s="11" t="n"/>
      <c r="W267" s="16">
        <f>IF(OR(B267="",N267=0),0,IF(U267="",IF(Settings!$B$4&gt;T267,((YEAR(Settings!$B$4)-YEAR(IF(Q267="",B267,Q267)))*12+MONTH(Settings!$B$4)-MONTH(IF(Q267="",B267,Q267))+1),0),IF(U267&gt;T267,((YEAR(U267)-YEAR(IF(Q267="",B267,Q267)))*12+MONTH(U267)-MONTH(IF(Q267="",B267,Q267))+1),0)))</f>
        <v/>
      </c>
      <c r="X267" s="15">
        <f>ROUND(N267*Settings!$B$9*W267,0)</f>
        <v/>
      </c>
      <c r="Y267" s="15">
        <f>S267+X267</f>
        <v/>
      </c>
      <c r="Z267" s="18">
        <f>IF(B267="","",DATE(YEAR(IF(Q267="",B267,Q267)),MONTH(IF(Q267="",B267,Q267)),1))</f>
        <v/>
      </c>
      <c r="AA267" s="9">
        <f>IF(B267="","","Q"&amp;(INT(MOD(MONTH(IF(Q267="",B267,Q267))-4,12)/3)+1))</f>
        <v/>
      </c>
      <c r="AB267" s="9">
        <f>IF(H267="","",IFERROR(INDEX(Rates!$M$5:$M$26,MATCH(H267,Rates!$A$5:$A$26,0)),""))</f>
        <v/>
      </c>
    </row>
    <row r="268">
      <c r="A268" s="9">
        <f>IF(B268="","",ROW()-4)</f>
        <v/>
      </c>
      <c r="B268" s="10" t="n"/>
      <c r="C268" s="11" t="n"/>
      <c r="D268" s="11" t="n"/>
      <c r="E268" s="9">
        <f>IF(B268="","",IF(D268="","No PAN",IF(AND(LEN(D268)=10,ISERROR(VALUE(LEFT(D268,1))),ISERROR(VALUE(MID(D268,5,1))),ISNUMBER(VALUE(MID(D268,6,4))),ISERROR(VALUE(RIGHT(D268,1)))),"Format OK","Check PAN")))</f>
        <v/>
      </c>
      <c r="F268" s="11" t="n"/>
      <c r="G268" s="9">
        <f>IF(B268="","",IF(F268&lt;&gt;"",F268,IF(E268&lt;&gt;"Format OK","Others",IF(OR(MID(D268,4,1)="P",MID(D268,4,1)="H"),"Individual/HUF",IF(MID(D268,4,1)="C","Company","Others")))))</f>
        <v/>
      </c>
      <c r="H268" s="11" t="n"/>
      <c r="I268" s="9">
        <f>IF(H268="","",IFERROR(INDEX(IF(G268="Individual/HUF",Rates!$C$5:$C$26,IF(G268="Company",Rates!$D$5:$D$26,Rates!$E$5:$E$26)),MATCH(H268,Rates!$A$5:$A$26,0)),"?"))</f>
        <v/>
      </c>
      <c r="J268" s="12" t="n"/>
      <c r="K268" s="13">
        <f>IF(H268="","",IFERROR(INDEX(IF(G268="Individual/HUF",Rates!$I$5:$I$26,IF(G268="Company",Rates!$J$5:$J$26,Rates!$K$5:$K$26)),MATCH(H268,Rates!$A$5:$A$26,0)),""))</f>
        <v/>
      </c>
      <c r="L268" s="14" t="n"/>
      <c r="M268" s="13">
        <f>IF(H268="","",IF(L268&lt;&gt;"",IF(E268="Format OK",L268,MAX(L268,INDEX(Rates!$L$5:$L$26,MATCH(H268,Rates!$A$5:$A$26,0)))),IF(K268="","rate?",IF(E268="Format OK",K268,MAX(K268,INDEX(Rates!$L$5:$L$26,MATCH(H268,Rates!$A$5:$A$26,0)))))))</f>
        <v/>
      </c>
      <c r="N268" s="15">
        <f>IF(OR(H268="",NOT(ISNUMBER(M268))),0,IF(AND(LEFT(P268,5)="Below",L268=""),0,ROUND(J268*M268,0)))</f>
        <v/>
      </c>
      <c r="O268" s="15">
        <f>IF(H268="","",SUMIFS($J$5:$J$504,$C$5:$C$504,C268,$H$5:$H$504,H268,$B$5:$B$504,"&lt;="&amp;B268,$B$5:$B$504,"&gt;="&amp;Settings!$B$5))</f>
        <v/>
      </c>
      <c r="P268" s="9">
        <f>IF(H268="","",IFERROR(IF(AND(INDEX(Rates!$F$5:$F$26,MATCH(H268,Rates!$A$5:$A$26,0))=0,INDEX(Rates!$G$5:$G$26,MATCH(H268,Rates!$A$5:$A$26,0))=0),"Deduct (no threshold)",IF(OR(AND(INDEX(Rates!$F$5:$F$26,MATCH(H268,Rates!$A$5:$A$26,0))&gt;0,J268&gt;INDEX(Rates!$F$5:$F$26,MATCH(H268,Rates!$A$5:$A$26,0))),AND(INDEX(Rates!$G$5:$G$26,MATCH(H268,Rates!$A$5:$A$26,0))&gt;0,O268&gt;INDEX(Rates!$G$5:$G$26,MATCH(H268,Rates!$A$5:$A$26,0)))),"Deduct","Below threshold: check")),"?"))</f>
        <v/>
      </c>
      <c r="Q268" s="10" t="n"/>
      <c r="R268" s="16">
        <f>IF(OR(B268="",Q268=""),0,IF(Q268&gt;B268,((YEAR(Q268)-YEAR(B268))*12+MONTH(Q268)-MONTH(B268)+1),0))</f>
        <v/>
      </c>
      <c r="S268" s="15">
        <f>ROUND(N268*Settings!$B$8*R268,0)</f>
        <v/>
      </c>
      <c r="T268" s="17">
        <f>IF(B268="","",IF(MONTH(IF(Q268="",B268,Q268))=3,DATE(YEAR(IF(Q268="",B268,Q268)),4,30),DATE(YEAR(IF(Q268="",B268,Q268)),MONTH(IF(Q268="",B268,Q268))+1,7)))</f>
        <v/>
      </c>
      <c r="U268" s="10" t="n"/>
      <c r="V268" s="11" t="n"/>
      <c r="W268" s="16">
        <f>IF(OR(B268="",N268=0),0,IF(U268="",IF(Settings!$B$4&gt;T268,((YEAR(Settings!$B$4)-YEAR(IF(Q268="",B268,Q268)))*12+MONTH(Settings!$B$4)-MONTH(IF(Q268="",B268,Q268))+1),0),IF(U268&gt;T268,((YEAR(U268)-YEAR(IF(Q268="",B268,Q268)))*12+MONTH(U268)-MONTH(IF(Q268="",B268,Q268))+1),0)))</f>
        <v/>
      </c>
      <c r="X268" s="15">
        <f>ROUND(N268*Settings!$B$9*W268,0)</f>
        <v/>
      </c>
      <c r="Y268" s="15">
        <f>S268+X268</f>
        <v/>
      </c>
      <c r="Z268" s="18">
        <f>IF(B268="","",DATE(YEAR(IF(Q268="",B268,Q268)),MONTH(IF(Q268="",B268,Q268)),1))</f>
        <v/>
      </c>
      <c r="AA268" s="9">
        <f>IF(B268="","","Q"&amp;(INT(MOD(MONTH(IF(Q268="",B268,Q268))-4,12)/3)+1))</f>
        <v/>
      </c>
      <c r="AB268" s="9">
        <f>IF(H268="","",IFERROR(INDEX(Rates!$M$5:$M$26,MATCH(H268,Rates!$A$5:$A$26,0)),""))</f>
        <v/>
      </c>
    </row>
    <row r="269">
      <c r="A269" s="9">
        <f>IF(B269="","",ROW()-4)</f>
        <v/>
      </c>
      <c r="B269" s="10" t="n"/>
      <c r="C269" s="11" t="n"/>
      <c r="D269" s="11" t="n"/>
      <c r="E269" s="9">
        <f>IF(B269="","",IF(D269="","No PAN",IF(AND(LEN(D269)=10,ISERROR(VALUE(LEFT(D269,1))),ISERROR(VALUE(MID(D269,5,1))),ISNUMBER(VALUE(MID(D269,6,4))),ISERROR(VALUE(RIGHT(D269,1)))),"Format OK","Check PAN")))</f>
        <v/>
      </c>
      <c r="F269" s="11" t="n"/>
      <c r="G269" s="9">
        <f>IF(B269="","",IF(F269&lt;&gt;"",F269,IF(E269&lt;&gt;"Format OK","Others",IF(OR(MID(D269,4,1)="P",MID(D269,4,1)="H"),"Individual/HUF",IF(MID(D269,4,1)="C","Company","Others")))))</f>
        <v/>
      </c>
      <c r="H269" s="11" t="n"/>
      <c r="I269" s="9">
        <f>IF(H269="","",IFERROR(INDEX(IF(G269="Individual/HUF",Rates!$C$5:$C$26,IF(G269="Company",Rates!$D$5:$D$26,Rates!$E$5:$E$26)),MATCH(H269,Rates!$A$5:$A$26,0)),"?"))</f>
        <v/>
      </c>
      <c r="J269" s="12" t="n"/>
      <c r="K269" s="13">
        <f>IF(H269="","",IFERROR(INDEX(IF(G269="Individual/HUF",Rates!$I$5:$I$26,IF(G269="Company",Rates!$J$5:$J$26,Rates!$K$5:$K$26)),MATCH(H269,Rates!$A$5:$A$26,0)),""))</f>
        <v/>
      </c>
      <c r="L269" s="14" t="n"/>
      <c r="M269" s="13">
        <f>IF(H269="","",IF(L269&lt;&gt;"",IF(E269="Format OK",L269,MAX(L269,INDEX(Rates!$L$5:$L$26,MATCH(H269,Rates!$A$5:$A$26,0)))),IF(K269="","rate?",IF(E269="Format OK",K269,MAX(K269,INDEX(Rates!$L$5:$L$26,MATCH(H269,Rates!$A$5:$A$26,0)))))))</f>
        <v/>
      </c>
      <c r="N269" s="15">
        <f>IF(OR(H269="",NOT(ISNUMBER(M269))),0,IF(AND(LEFT(P269,5)="Below",L269=""),0,ROUND(J269*M269,0)))</f>
        <v/>
      </c>
      <c r="O269" s="15">
        <f>IF(H269="","",SUMIFS($J$5:$J$504,$C$5:$C$504,C269,$H$5:$H$504,H269,$B$5:$B$504,"&lt;="&amp;B269,$B$5:$B$504,"&gt;="&amp;Settings!$B$5))</f>
        <v/>
      </c>
      <c r="P269" s="9">
        <f>IF(H269="","",IFERROR(IF(AND(INDEX(Rates!$F$5:$F$26,MATCH(H269,Rates!$A$5:$A$26,0))=0,INDEX(Rates!$G$5:$G$26,MATCH(H269,Rates!$A$5:$A$26,0))=0),"Deduct (no threshold)",IF(OR(AND(INDEX(Rates!$F$5:$F$26,MATCH(H269,Rates!$A$5:$A$26,0))&gt;0,J269&gt;INDEX(Rates!$F$5:$F$26,MATCH(H269,Rates!$A$5:$A$26,0))),AND(INDEX(Rates!$G$5:$G$26,MATCH(H269,Rates!$A$5:$A$26,0))&gt;0,O269&gt;INDEX(Rates!$G$5:$G$26,MATCH(H269,Rates!$A$5:$A$26,0)))),"Deduct","Below threshold: check")),"?"))</f>
        <v/>
      </c>
      <c r="Q269" s="10" t="n"/>
      <c r="R269" s="16">
        <f>IF(OR(B269="",Q269=""),0,IF(Q269&gt;B269,((YEAR(Q269)-YEAR(B269))*12+MONTH(Q269)-MONTH(B269)+1),0))</f>
        <v/>
      </c>
      <c r="S269" s="15">
        <f>ROUND(N269*Settings!$B$8*R269,0)</f>
        <v/>
      </c>
      <c r="T269" s="17">
        <f>IF(B269="","",IF(MONTH(IF(Q269="",B269,Q269))=3,DATE(YEAR(IF(Q269="",B269,Q269)),4,30),DATE(YEAR(IF(Q269="",B269,Q269)),MONTH(IF(Q269="",B269,Q269))+1,7)))</f>
        <v/>
      </c>
      <c r="U269" s="10" t="n"/>
      <c r="V269" s="11" t="n"/>
      <c r="W269" s="16">
        <f>IF(OR(B269="",N269=0),0,IF(U269="",IF(Settings!$B$4&gt;T269,((YEAR(Settings!$B$4)-YEAR(IF(Q269="",B269,Q269)))*12+MONTH(Settings!$B$4)-MONTH(IF(Q269="",B269,Q269))+1),0),IF(U269&gt;T269,((YEAR(U269)-YEAR(IF(Q269="",B269,Q269)))*12+MONTH(U269)-MONTH(IF(Q269="",B269,Q269))+1),0)))</f>
        <v/>
      </c>
      <c r="X269" s="15">
        <f>ROUND(N269*Settings!$B$9*W269,0)</f>
        <v/>
      </c>
      <c r="Y269" s="15">
        <f>S269+X269</f>
        <v/>
      </c>
      <c r="Z269" s="18">
        <f>IF(B269="","",DATE(YEAR(IF(Q269="",B269,Q269)),MONTH(IF(Q269="",B269,Q269)),1))</f>
        <v/>
      </c>
      <c r="AA269" s="9">
        <f>IF(B269="","","Q"&amp;(INT(MOD(MONTH(IF(Q269="",B269,Q269))-4,12)/3)+1))</f>
        <v/>
      </c>
      <c r="AB269" s="9">
        <f>IF(H269="","",IFERROR(INDEX(Rates!$M$5:$M$26,MATCH(H269,Rates!$A$5:$A$26,0)),""))</f>
        <v/>
      </c>
    </row>
    <row r="270">
      <c r="A270" s="9">
        <f>IF(B270="","",ROW()-4)</f>
        <v/>
      </c>
      <c r="B270" s="10" t="n"/>
      <c r="C270" s="11" t="n"/>
      <c r="D270" s="11" t="n"/>
      <c r="E270" s="9">
        <f>IF(B270="","",IF(D270="","No PAN",IF(AND(LEN(D270)=10,ISERROR(VALUE(LEFT(D270,1))),ISERROR(VALUE(MID(D270,5,1))),ISNUMBER(VALUE(MID(D270,6,4))),ISERROR(VALUE(RIGHT(D270,1)))),"Format OK","Check PAN")))</f>
        <v/>
      </c>
      <c r="F270" s="11" t="n"/>
      <c r="G270" s="9">
        <f>IF(B270="","",IF(F270&lt;&gt;"",F270,IF(E270&lt;&gt;"Format OK","Others",IF(OR(MID(D270,4,1)="P",MID(D270,4,1)="H"),"Individual/HUF",IF(MID(D270,4,1)="C","Company","Others")))))</f>
        <v/>
      </c>
      <c r="H270" s="11" t="n"/>
      <c r="I270" s="9">
        <f>IF(H270="","",IFERROR(INDEX(IF(G270="Individual/HUF",Rates!$C$5:$C$26,IF(G270="Company",Rates!$D$5:$D$26,Rates!$E$5:$E$26)),MATCH(H270,Rates!$A$5:$A$26,0)),"?"))</f>
        <v/>
      </c>
      <c r="J270" s="12" t="n"/>
      <c r="K270" s="13">
        <f>IF(H270="","",IFERROR(INDEX(IF(G270="Individual/HUF",Rates!$I$5:$I$26,IF(G270="Company",Rates!$J$5:$J$26,Rates!$K$5:$K$26)),MATCH(H270,Rates!$A$5:$A$26,0)),""))</f>
        <v/>
      </c>
      <c r="L270" s="14" t="n"/>
      <c r="M270" s="13">
        <f>IF(H270="","",IF(L270&lt;&gt;"",IF(E270="Format OK",L270,MAX(L270,INDEX(Rates!$L$5:$L$26,MATCH(H270,Rates!$A$5:$A$26,0)))),IF(K270="","rate?",IF(E270="Format OK",K270,MAX(K270,INDEX(Rates!$L$5:$L$26,MATCH(H270,Rates!$A$5:$A$26,0)))))))</f>
        <v/>
      </c>
      <c r="N270" s="15">
        <f>IF(OR(H270="",NOT(ISNUMBER(M270))),0,IF(AND(LEFT(P270,5)="Below",L270=""),0,ROUND(J270*M270,0)))</f>
        <v/>
      </c>
      <c r="O270" s="15">
        <f>IF(H270="","",SUMIFS($J$5:$J$504,$C$5:$C$504,C270,$H$5:$H$504,H270,$B$5:$B$504,"&lt;="&amp;B270,$B$5:$B$504,"&gt;="&amp;Settings!$B$5))</f>
        <v/>
      </c>
      <c r="P270" s="9">
        <f>IF(H270="","",IFERROR(IF(AND(INDEX(Rates!$F$5:$F$26,MATCH(H270,Rates!$A$5:$A$26,0))=0,INDEX(Rates!$G$5:$G$26,MATCH(H270,Rates!$A$5:$A$26,0))=0),"Deduct (no threshold)",IF(OR(AND(INDEX(Rates!$F$5:$F$26,MATCH(H270,Rates!$A$5:$A$26,0))&gt;0,J270&gt;INDEX(Rates!$F$5:$F$26,MATCH(H270,Rates!$A$5:$A$26,0))),AND(INDEX(Rates!$G$5:$G$26,MATCH(H270,Rates!$A$5:$A$26,0))&gt;0,O270&gt;INDEX(Rates!$G$5:$G$26,MATCH(H270,Rates!$A$5:$A$26,0)))),"Deduct","Below threshold: check")),"?"))</f>
        <v/>
      </c>
      <c r="Q270" s="10" t="n"/>
      <c r="R270" s="16">
        <f>IF(OR(B270="",Q270=""),0,IF(Q270&gt;B270,((YEAR(Q270)-YEAR(B270))*12+MONTH(Q270)-MONTH(B270)+1),0))</f>
        <v/>
      </c>
      <c r="S270" s="15">
        <f>ROUND(N270*Settings!$B$8*R270,0)</f>
        <v/>
      </c>
      <c r="T270" s="17">
        <f>IF(B270="","",IF(MONTH(IF(Q270="",B270,Q270))=3,DATE(YEAR(IF(Q270="",B270,Q270)),4,30),DATE(YEAR(IF(Q270="",B270,Q270)),MONTH(IF(Q270="",B270,Q270))+1,7)))</f>
        <v/>
      </c>
      <c r="U270" s="10" t="n"/>
      <c r="V270" s="11" t="n"/>
      <c r="W270" s="16">
        <f>IF(OR(B270="",N270=0),0,IF(U270="",IF(Settings!$B$4&gt;T270,((YEAR(Settings!$B$4)-YEAR(IF(Q270="",B270,Q270)))*12+MONTH(Settings!$B$4)-MONTH(IF(Q270="",B270,Q270))+1),0),IF(U270&gt;T270,((YEAR(U270)-YEAR(IF(Q270="",B270,Q270)))*12+MONTH(U270)-MONTH(IF(Q270="",B270,Q270))+1),0)))</f>
        <v/>
      </c>
      <c r="X270" s="15">
        <f>ROUND(N270*Settings!$B$9*W270,0)</f>
        <v/>
      </c>
      <c r="Y270" s="15">
        <f>S270+X270</f>
        <v/>
      </c>
      <c r="Z270" s="18">
        <f>IF(B270="","",DATE(YEAR(IF(Q270="",B270,Q270)),MONTH(IF(Q270="",B270,Q270)),1))</f>
        <v/>
      </c>
      <c r="AA270" s="9">
        <f>IF(B270="","","Q"&amp;(INT(MOD(MONTH(IF(Q270="",B270,Q270))-4,12)/3)+1))</f>
        <v/>
      </c>
      <c r="AB270" s="9">
        <f>IF(H270="","",IFERROR(INDEX(Rates!$M$5:$M$26,MATCH(H270,Rates!$A$5:$A$26,0)),""))</f>
        <v/>
      </c>
    </row>
    <row r="271">
      <c r="A271" s="9">
        <f>IF(B271="","",ROW()-4)</f>
        <v/>
      </c>
      <c r="B271" s="10" t="n"/>
      <c r="C271" s="11" t="n"/>
      <c r="D271" s="11" t="n"/>
      <c r="E271" s="9">
        <f>IF(B271="","",IF(D271="","No PAN",IF(AND(LEN(D271)=10,ISERROR(VALUE(LEFT(D271,1))),ISERROR(VALUE(MID(D271,5,1))),ISNUMBER(VALUE(MID(D271,6,4))),ISERROR(VALUE(RIGHT(D271,1)))),"Format OK","Check PAN")))</f>
        <v/>
      </c>
      <c r="F271" s="11" t="n"/>
      <c r="G271" s="9">
        <f>IF(B271="","",IF(F271&lt;&gt;"",F271,IF(E271&lt;&gt;"Format OK","Others",IF(OR(MID(D271,4,1)="P",MID(D271,4,1)="H"),"Individual/HUF",IF(MID(D271,4,1)="C","Company","Others")))))</f>
        <v/>
      </c>
      <c r="H271" s="11" t="n"/>
      <c r="I271" s="9">
        <f>IF(H271="","",IFERROR(INDEX(IF(G271="Individual/HUF",Rates!$C$5:$C$26,IF(G271="Company",Rates!$D$5:$D$26,Rates!$E$5:$E$26)),MATCH(H271,Rates!$A$5:$A$26,0)),"?"))</f>
        <v/>
      </c>
      <c r="J271" s="12" t="n"/>
      <c r="K271" s="13">
        <f>IF(H271="","",IFERROR(INDEX(IF(G271="Individual/HUF",Rates!$I$5:$I$26,IF(G271="Company",Rates!$J$5:$J$26,Rates!$K$5:$K$26)),MATCH(H271,Rates!$A$5:$A$26,0)),""))</f>
        <v/>
      </c>
      <c r="L271" s="14" t="n"/>
      <c r="M271" s="13">
        <f>IF(H271="","",IF(L271&lt;&gt;"",IF(E271="Format OK",L271,MAX(L271,INDEX(Rates!$L$5:$L$26,MATCH(H271,Rates!$A$5:$A$26,0)))),IF(K271="","rate?",IF(E271="Format OK",K271,MAX(K271,INDEX(Rates!$L$5:$L$26,MATCH(H271,Rates!$A$5:$A$26,0)))))))</f>
        <v/>
      </c>
      <c r="N271" s="15">
        <f>IF(OR(H271="",NOT(ISNUMBER(M271))),0,IF(AND(LEFT(P271,5)="Below",L271=""),0,ROUND(J271*M271,0)))</f>
        <v/>
      </c>
      <c r="O271" s="15">
        <f>IF(H271="","",SUMIFS($J$5:$J$504,$C$5:$C$504,C271,$H$5:$H$504,H271,$B$5:$B$504,"&lt;="&amp;B271,$B$5:$B$504,"&gt;="&amp;Settings!$B$5))</f>
        <v/>
      </c>
      <c r="P271" s="9">
        <f>IF(H271="","",IFERROR(IF(AND(INDEX(Rates!$F$5:$F$26,MATCH(H271,Rates!$A$5:$A$26,0))=0,INDEX(Rates!$G$5:$G$26,MATCH(H271,Rates!$A$5:$A$26,0))=0),"Deduct (no threshold)",IF(OR(AND(INDEX(Rates!$F$5:$F$26,MATCH(H271,Rates!$A$5:$A$26,0))&gt;0,J271&gt;INDEX(Rates!$F$5:$F$26,MATCH(H271,Rates!$A$5:$A$26,0))),AND(INDEX(Rates!$G$5:$G$26,MATCH(H271,Rates!$A$5:$A$26,0))&gt;0,O271&gt;INDEX(Rates!$G$5:$G$26,MATCH(H271,Rates!$A$5:$A$26,0)))),"Deduct","Below threshold: check")),"?"))</f>
        <v/>
      </c>
      <c r="Q271" s="10" t="n"/>
      <c r="R271" s="16">
        <f>IF(OR(B271="",Q271=""),0,IF(Q271&gt;B271,((YEAR(Q271)-YEAR(B271))*12+MONTH(Q271)-MONTH(B271)+1),0))</f>
        <v/>
      </c>
      <c r="S271" s="15">
        <f>ROUND(N271*Settings!$B$8*R271,0)</f>
        <v/>
      </c>
      <c r="T271" s="17">
        <f>IF(B271="","",IF(MONTH(IF(Q271="",B271,Q271))=3,DATE(YEAR(IF(Q271="",B271,Q271)),4,30),DATE(YEAR(IF(Q271="",B271,Q271)),MONTH(IF(Q271="",B271,Q271))+1,7)))</f>
        <v/>
      </c>
      <c r="U271" s="10" t="n"/>
      <c r="V271" s="11" t="n"/>
      <c r="W271" s="16">
        <f>IF(OR(B271="",N271=0),0,IF(U271="",IF(Settings!$B$4&gt;T271,((YEAR(Settings!$B$4)-YEAR(IF(Q271="",B271,Q271)))*12+MONTH(Settings!$B$4)-MONTH(IF(Q271="",B271,Q271))+1),0),IF(U271&gt;T271,((YEAR(U271)-YEAR(IF(Q271="",B271,Q271)))*12+MONTH(U271)-MONTH(IF(Q271="",B271,Q271))+1),0)))</f>
        <v/>
      </c>
      <c r="X271" s="15">
        <f>ROUND(N271*Settings!$B$9*W271,0)</f>
        <v/>
      </c>
      <c r="Y271" s="15">
        <f>S271+X271</f>
        <v/>
      </c>
      <c r="Z271" s="18">
        <f>IF(B271="","",DATE(YEAR(IF(Q271="",B271,Q271)),MONTH(IF(Q271="",B271,Q271)),1))</f>
        <v/>
      </c>
      <c r="AA271" s="9">
        <f>IF(B271="","","Q"&amp;(INT(MOD(MONTH(IF(Q271="",B271,Q271))-4,12)/3)+1))</f>
        <v/>
      </c>
      <c r="AB271" s="9">
        <f>IF(H271="","",IFERROR(INDEX(Rates!$M$5:$M$26,MATCH(H271,Rates!$A$5:$A$26,0)),""))</f>
        <v/>
      </c>
    </row>
    <row r="272">
      <c r="A272" s="9">
        <f>IF(B272="","",ROW()-4)</f>
        <v/>
      </c>
      <c r="B272" s="10" t="n"/>
      <c r="C272" s="11" t="n"/>
      <c r="D272" s="11" t="n"/>
      <c r="E272" s="9">
        <f>IF(B272="","",IF(D272="","No PAN",IF(AND(LEN(D272)=10,ISERROR(VALUE(LEFT(D272,1))),ISERROR(VALUE(MID(D272,5,1))),ISNUMBER(VALUE(MID(D272,6,4))),ISERROR(VALUE(RIGHT(D272,1)))),"Format OK","Check PAN")))</f>
        <v/>
      </c>
      <c r="F272" s="11" t="n"/>
      <c r="G272" s="9">
        <f>IF(B272="","",IF(F272&lt;&gt;"",F272,IF(E272&lt;&gt;"Format OK","Others",IF(OR(MID(D272,4,1)="P",MID(D272,4,1)="H"),"Individual/HUF",IF(MID(D272,4,1)="C","Company","Others")))))</f>
        <v/>
      </c>
      <c r="H272" s="11" t="n"/>
      <c r="I272" s="9">
        <f>IF(H272="","",IFERROR(INDEX(IF(G272="Individual/HUF",Rates!$C$5:$C$26,IF(G272="Company",Rates!$D$5:$D$26,Rates!$E$5:$E$26)),MATCH(H272,Rates!$A$5:$A$26,0)),"?"))</f>
        <v/>
      </c>
      <c r="J272" s="12" t="n"/>
      <c r="K272" s="13">
        <f>IF(H272="","",IFERROR(INDEX(IF(G272="Individual/HUF",Rates!$I$5:$I$26,IF(G272="Company",Rates!$J$5:$J$26,Rates!$K$5:$K$26)),MATCH(H272,Rates!$A$5:$A$26,0)),""))</f>
        <v/>
      </c>
      <c r="L272" s="14" t="n"/>
      <c r="M272" s="13">
        <f>IF(H272="","",IF(L272&lt;&gt;"",IF(E272="Format OK",L272,MAX(L272,INDEX(Rates!$L$5:$L$26,MATCH(H272,Rates!$A$5:$A$26,0)))),IF(K272="","rate?",IF(E272="Format OK",K272,MAX(K272,INDEX(Rates!$L$5:$L$26,MATCH(H272,Rates!$A$5:$A$26,0)))))))</f>
        <v/>
      </c>
      <c r="N272" s="15">
        <f>IF(OR(H272="",NOT(ISNUMBER(M272))),0,IF(AND(LEFT(P272,5)="Below",L272=""),0,ROUND(J272*M272,0)))</f>
        <v/>
      </c>
      <c r="O272" s="15">
        <f>IF(H272="","",SUMIFS($J$5:$J$504,$C$5:$C$504,C272,$H$5:$H$504,H272,$B$5:$B$504,"&lt;="&amp;B272,$B$5:$B$504,"&gt;="&amp;Settings!$B$5))</f>
        <v/>
      </c>
      <c r="P272" s="9">
        <f>IF(H272="","",IFERROR(IF(AND(INDEX(Rates!$F$5:$F$26,MATCH(H272,Rates!$A$5:$A$26,0))=0,INDEX(Rates!$G$5:$G$26,MATCH(H272,Rates!$A$5:$A$26,0))=0),"Deduct (no threshold)",IF(OR(AND(INDEX(Rates!$F$5:$F$26,MATCH(H272,Rates!$A$5:$A$26,0))&gt;0,J272&gt;INDEX(Rates!$F$5:$F$26,MATCH(H272,Rates!$A$5:$A$26,0))),AND(INDEX(Rates!$G$5:$G$26,MATCH(H272,Rates!$A$5:$A$26,0))&gt;0,O272&gt;INDEX(Rates!$G$5:$G$26,MATCH(H272,Rates!$A$5:$A$26,0)))),"Deduct","Below threshold: check")),"?"))</f>
        <v/>
      </c>
      <c r="Q272" s="10" t="n"/>
      <c r="R272" s="16">
        <f>IF(OR(B272="",Q272=""),0,IF(Q272&gt;B272,((YEAR(Q272)-YEAR(B272))*12+MONTH(Q272)-MONTH(B272)+1),0))</f>
        <v/>
      </c>
      <c r="S272" s="15">
        <f>ROUND(N272*Settings!$B$8*R272,0)</f>
        <v/>
      </c>
      <c r="T272" s="17">
        <f>IF(B272="","",IF(MONTH(IF(Q272="",B272,Q272))=3,DATE(YEAR(IF(Q272="",B272,Q272)),4,30),DATE(YEAR(IF(Q272="",B272,Q272)),MONTH(IF(Q272="",B272,Q272))+1,7)))</f>
        <v/>
      </c>
      <c r="U272" s="10" t="n"/>
      <c r="V272" s="11" t="n"/>
      <c r="W272" s="16">
        <f>IF(OR(B272="",N272=0),0,IF(U272="",IF(Settings!$B$4&gt;T272,((YEAR(Settings!$B$4)-YEAR(IF(Q272="",B272,Q272)))*12+MONTH(Settings!$B$4)-MONTH(IF(Q272="",B272,Q272))+1),0),IF(U272&gt;T272,((YEAR(U272)-YEAR(IF(Q272="",B272,Q272)))*12+MONTH(U272)-MONTH(IF(Q272="",B272,Q272))+1),0)))</f>
        <v/>
      </c>
      <c r="X272" s="15">
        <f>ROUND(N272*Settings!$B$9*W272,0)</f>
        <v/>
      </c>
      <c r="Y272" s="15">
        <f>S272+X272</f>
        <v/>
      </c>
      <c r="Z272" s="18">
        <f>IF(B272="","",DATE(YEAR(IF(Q272="",B272,Q272)),MONTH(IF(Q272="",B272,Q272)),1))</f>
        <v/>
      </c>
      <c r="AA272" s="9">
        <f>IF(B272="","","Q"&amp;(INT(MOD(MONTH(IF(Q272="",B272,Q272))-4,12)/3)+1))</f>
        <v/>
      </c>
      <c r="AB272" s="9">
        <f>IF(H272="","",IFERROR(INDEX(Rates!$M$5:$M$26,MATCH(H272,Rates!$A$5:$A$26,0)),""))</f>
        <v/>
      </c>
    </row>
    <row r="273">
      <c r="A273" s="9">
        <f>IF(B273="","",ROW()-4)</f>
        <v/>
      </c>
      <c r="B273" s="10" t="n"/>
      <c r="C273" s="11" t="n"/>
      <c r="D273" s="11" t="n"/>
      <c r="E273" s="9">
        <f>IF(B273="","",IF(D273="","No PAN",IF(AND(LEN(D273)=10,ISERROR(VALUE(LEFT(D273,1))),ISERROR(VALUE(MID(D273,5,1))),ISNUMBER(VALUE(MID(D273,6,4))),ISERROR(VALUE(RIGHT(D273,1)))),"Format OK","Check PAN")))</f>
        <v/>
      </c>
      <c r="F273" s="11" t="n"/>
      <c r="G273" s="9">
        <f>IF(B273="","",IF(F273&lt;&gt;"",F273,IF(E273&lt;&gt;"Format OK","Others",IF(OR(MID(D273,4,1)="P",MID(D273,4,1)="H"),"Individual/HUF",IF(MID(D273,4,1)="C","Company","Others")))))</f>
        <v/>
      </c>
      <c r="H273" s="11" t="n"/>
      <c r="I273" s="9">
        <f>IF(H273="","",IFERROR(INDEX(IF(G273="Individual/HUF",Rates!$C$5:$C$26,IF(G273="Company",Rates!$D$5:$D$26,Rates!$E$5:$E$26)),MATCH(H273,Rates!$A$5:$A$26,0)),"?"))</f>
        <v/>
      </c>
      <c r="J273" s="12" t="n"/>
      <c r="K273" s="13">
        <f>IF(H273="","",IFERROR(INDEX(IF(G273="Individual/HUF",Rates!$I$5:$I$26,IF(G273="Company",Rates!$J$5:$J$26,Rates!$K$5:$K$26)),MATCH(H273,Rates!$A$5:$A$26,0)),""))</f>
        <v/>
      </c>
      <c r="L273" s="14" t="n"/>
      <c r="M273" s="13">
        <f>IF(H273="","",IF(L273&lt;&gt;"",IF(E273="Format OK",L273,MAX(L273,INDEX(Rates!$L$5:$L$26,MATCH(H273,Rates!$A$5:$A$26,0)))),IF(K273="","rate?",IF(E273="Format OK",K273,MAX(K273,INDEX(Rates!$L$5:$L$26,MATCH(H273,Rates!$A$5:$A$26,0)))))))</f>
        <v/>
      </c>
      <c r="N273" s="15">
        <f>IF(OR(H273="",NOT(ISNUMBER(M273))),0,IF(AND(LEFT(P273,5)="Below",L273=""),0,ROUND(J273*M273,0)))</f>
        <v/>
      </c>
      <c r="O273" s="15">
        <f>IF(H273="","",SUMIFS($J$5:$J$504,$C$5:$C$504,C273,$H$5:$H$504,H273,$B$5:$B$504,"&lt;="&amp;B273,$B$5:$B$504,"&gt;="&amp;Settings!$B$5))</f>
        <v/>
      </c>
      <c r="P273" s="9">
        <f>IF(H273="","",IFERROR(IF(AND(INDEX(Rates!$F$5:$F$26,MATCH(H273,Rates!$A$5:$A$26,0))=0,INDEX(Rates!$G$5:$G$26,MATCH(H273,Rates!$A$5:$A$26,0))=0),"Deduct (no threshold)",IF(OR(AND(INDEX(Rates!$F$5:$F$26,MATCH(H273,Rates!$A$5:$A$26,0))&gt;0,J273&gt;INDEX(Rates!$F$5:$F$26,MATCH(H273,Rates!$A$5:$A$26,0))),AND(INDEX(Rates!$G$5:$G$26,MATCH(H273,Rates!$A$5:$A$26,0))&gt;0,O273&gt;INDEX(Rates!$G$5:$G$26,MATCH(H273,Rates!$A$5:$A$26,0)))),"Deduct","Below threshold: check")),"?"))</f>
        <v/>
      </c>
      <c r="Q273" s="10" t="n"/>
      <c r="R273" s="16">
        <f>IF(OR(B273="",Q273=""),0,IF(Q273&gt;B273,((YEAR(Q273)-YEAR(B273))*12+MONTH(Q273)-MONTH(B273)+1),0))</f>
        <v/>
      </c>
      <c r="S273" s="15">
        <f>ROUND(N273*Settings!$B$8*R273,0)</f>
        <v/>
      </c>
      <c r="T273" s="17">
        <f>IF(B273="","",IF(MONTH(IF(Q273="",B273,Q273))=3,DATE(YEAR(IF(Q273="",B273,Q273)),4,30),DATE(YEAR(IF(Q273="",B273,Q273)),MONTH(IF(Q273="",B273,Q273))+1,7)))</f>
        <v/>
      </c>
      <c r="U273" s="10" t="n"/>
      <c r="V273" s="11" t="n"/>
      <c r="W273" s="16">
        <f>IF(OR(B273="",N273=0),0,IF(U273="",IF(Settings!$B$4&gt;T273,((YEAR(Settings!$B$4)-YEAR(IF(Q273="",B273,Q273)))*12+MONTH(Settings!$B$4)-MONTH(IF(Q273="",B273,Q273))+1),0),IF(U273&gt;T273,((YEAR(U273)-YEAR(IF(Q273="",B273,Q273)))*12+MONTH(U273)-MONTH(IF(Q273="",B273,Q273))+1),0)))</f>
        <v/>
      </c>
      <c r="X273" s="15">
        <f>ROUND(N273*Settings!$B$9*W273,0)</f>
        <v/>
      </c>
      <c r="Y273" s="15">
        <f>S273+X273</f>
        <v/>
      </c>
      <c r="Z273" s="18">
        <f>IF(B273="","",DATE(YEAR(IF(Q273="",B273,Q273)),MONTH(IF(Q273="",B273,Q273)),1))</f>
        <v/>
      </c>
      <c r="AA273" s="9">
        <f>IF(B273="","","Q"&amp;(INT(MOD(MONTH(IF(Q273="",B273,Q273))-4,12)/3)+1))</f>
        <v/>
      </c>
      <c r="AB273" s="9">
        <f>IF(H273="","",IFERROR(INDEX(Rates!$M$5:$M$26,MATCH(H273,Rates!$A$5:$A$26,0)),""))</f>
        <v/>
      </c>
    </row>
    <row r="274">
      <c r="A274" s="9">
        <f>IF(B274="","",ROW()-4)</f>
        <v/>
      </c>
      <c r="B274" s="10" t="n"/>
      <c r="C274" s="11" t="n"/>
      <c r="D274" s="11" t="n"/>
      <c r="E274" s="9">
        <f>IF(B274="","",IF(D274="","No PAN",IF(AND(LEN(D274)=10,ISERROR(VALUE(LEFT(D274,1))),ISERROR(VALUE(MID(D274,5,1))),ISNUMBER(VALUE(MID(D274,6,4))),ISERROR(VALUE(RIGHT(D274,1)))),"Format OK","Check PAN")))</f>
        <v/>
      </c>
      <c r="F274" s="11" t="n"/>
      <c r="G274" s="9">
        <f>IF(B274="","",IF(F274&lt;&gt;"",F274,IF(E274&lt;&gt;"Format OK","Others",IF(OR(MID(D274,4,1)="P",MID(D274,4,1)="H"),"Individual/HUF",IF(MID(D274,4,1)="C","Company","Others")))))</f>
        <v/>
      </c>
      <c r="H274" s="11" t="n"/>
      <c r="I274" s="9">
        <f>IF(H274="","",IFERROR(INDEX(IF(G274="Individual/HUF",Rates!$C$5:$C$26,IF(G274="Company",Rates!$D$5:$D$26,Rates!$E$5:$E$26)),MATCH(H274,Rates!$A$5:$A$26,0)),"?"))</f>
        <v/>
      </c>
      <c r="J274" s="12" t="n"/>
      <c r="K274" s="13">
        <f>IF(H274="","",IFERROR(INDEX(IF(G274="Individual/HUF",Rates!$I$5:$I$26,IF(G274="Company",Rates!$J$5:$J$26,Rates!$K$5:$K$26)),MATCH(H274,Rates!$A$5:$A$26,0)),""))</f>
        <v/>
      </c>
      <c r="L274" s="14" t="n"/>
      <c r="M274" s="13">
        <f>IF(H274="","",IF(L274&lt;&gt;"",IF(E274="Format OK",L274,MAX(L274,INDEX(Rates!$L$5:$L$26,MATCH(H274,Rates!$A$5:$A$26,0)))),IF(K274="","rate?",IF(E274="Format OK",K274,MAX(K274,INDEX(Rates!$L$5:$L$26,MATCH(H274,Rates!$A$5:$A$26,0)))))))</f>
        <v/>
      </c>
      <c r="N274" s="15">
        <f>IF(OR(H274="",NOT(ISNUMBER(M274))),0,IF(AND(LEFT(P274,5)="Below",L274=""),0,ROUND(J274*M274,0)))</f>
        <v/>
      </c>
      <c r="O274" s="15">
        <f>IF(H274="","",SUMIFS($J$5:$J$504,$C$5:$C$504,C274,$H$5:$H$504,H274,$B$5:$B$504,"&lt;="&amp;B274,$B$5:$B$504,"&gt;="&amp;Settings!$B$5))</f>
        <v/>
      </c>
      <c r="P274" s="9">
        <f>IF(H274="","",IFERROR(IF(AND(INDEX(Rates!$F$5:$F$26,MATCH(H274,Rates!$A$5:$A$26,0))=0,INDEX(Rates!$G$5:$G$26,MATCH(H274,Rates!$A$5:$A$26,0))=0),"Deduct (no threshold)",IF(OR(AND(INDEX(Rates!$F$5:$F$26,MATCH(H274,Rates!$A$5:$A$26,0))&gt;0,J274&gt;INDEX(Rates!$F$5:$F$26,MATCH(H274,Rates!$A$5:$A$26,0))),AND(INDEX(Rates!$G$5:$G$26,MATCH(H274,Rates!$A$5:$A$26,0))&gt;0,O274&gt;INDEX(Rates!$G$5:$G$26,MATCH(H274,Rates!$A$5:$A$26,0)))),"Deduct","Below threshold: check")),"?"))</f>
        <v/>
      </c>
      <c r="Q274" s="10" t="n"/>
      <c r="R274" s="16">
        <f>IF(OR(B274="",Q274=""),0,IF(Q274&gt;B274,((YEAR(Q274)-YEAR(B274))*12+MONTH(Q274)-MONTH(B274)+1),0))</f>
        <v/>
      </c>
      <c r="S274" s="15">
        <f>ROUND(N274*Settings!$B$8*R274,0)</f>
        <v/>
      </c>
      <c r="T274" s="17">
        <f>IF(B274="","",IF(MONTH(IF(Q274="",B274,Q274))=3,DATE(YEAR(IF(Q274="",B274,Q274)),4,30),DATE(YEAR(IF(Q274="",B274,Q274)),MONTH(IF(Q274="",B274,Q274))+1,7)))</f>
        <v/>
      </c>
      <c r="U274" s="10" t="n"/>
      <c r="V274" s="11" t="n"/>
      <c r="W274" s="16">
        <f>IF(OR(B274="",N274=0),0,IF(U274="",IF(Settings!$B$4&gt;T274,((YEAR(Settings!$B$4)-YEAR(IF(Q274="",B274,Q274)))*12+MONTH(Settings!$B$4)-MONTH(IF(Q274="",B274,Q274))+1),0),IF(U274&gt;T274,((YEAR(U274)-YEAR(IF(Q274="",B274,Q274)))*12+MONTH(U274)-MONTH(IF(Q274="",B274,Q274))+1),0)))</f>
        <v/>
      </c>
      <c r="X274" s="15">
        <f>ROUND(N274*Settings!$B$9*W274,0)</f>
        <v/>
      </c>
      <c r="Y274" s="15">
        <f>S274+X274</f>
        <v/>
      </c>
      <c r="Z274" s="18">
        <f>IF(B274="","",DATE(YEAR(IF(Q274="",B274,Q274)),MONTH(IF(Q274="",B274,Q274)),1))</f>
        <v/>
      </c>
      <c r="AA274" s="9">
        <f>IF(B274="","","Q"&amp;(INT(MOD(MONTH(IF(Q274="",B274,Q274))-4,12)/3)+1))</f>
        <v/>
      </c>
      <c r="AB274" s="9">
        <f>IF(H274="","",IFERROR(INDEX(Rates!$M$5:$M$26,MATCH(H274,Rates!$A$5:$A$26,0)),""))</f>
        <v/>
      </c>
    </row>
    <row r="275">
      <c r="A275" s="9">
        <f>IF(B275="","",ROW()-4)</f>
        <v/>
      </c>
      <c r="B275" s="10" t="n"/>
      <c r="C275" s="11" t="n"/>
      <c r="D275" s="11" t="n"/>
      <c r="E275" s="9">
        <f>IF(B275="","",IF(D275="","No PAN",IF(AND(LEN(D275)=10,ISERROR(VALUE(LEFT(D275,1))),ISERROR(VALUE(MID(D275,5,1))),ISNUMBER(VALUE(MID(D275,6,4))),ISERROR(VALUE(RIGHT(D275,1)))),"Format OK","Check PAN")))</f>
        <v/>
      </c>
      <c r="F275" s="11" t="n"/>
      <c r="G275" s="9">
        <f>IF(B275="","",IF(F275&lt;&gt;"",F275,IF(E275&lt;&gt;"Format OK","Others",IF(OR(MID(D275,4,1)="P",MID(D275,4,1)="H"),"Individual/HUF",IF(MID(D275,4,1)="C","Company","Others")))))</f>
        <v/>
      </c>
      <c r="H275" s="11" t="n"/>
      <c r="I275" s="9">
        <f>IF(H275="","",IFERROR(INDEX(IF(G275="Individual/HUF",Rates!$C$5:$C$26,IF(G275="Company",Rates!$D$5:$D$26,Rates!$E$5:$E$26)),MATCH(H275,Rates!$A$5:$A$26,0)),"?"))</f>
        <v/>
      </c>
      <c r="J275" s="12" t="n"/>
      <c r="K275" s="13">
        <f>IF(H275="","",IFERROR(INDEX(IF(G275="Individual/HUF",Rates!$I$5:$I$26,IF(G275="Company",Rates!$J$5:$J$26,Rates!$K$5:$K$26)),MATCH(H275,Rates!$A$5:$A$26,0)),""))</f>
        <v/>
      </c>
      <c r="L275" s="14" t="n"/>
      <c r="M275" s="13">
        <f>IF(H275="","",IF(L275&lt;&gt;"",IF(E275="Format OK",L275,MAX(L275,INDEX(Rates!$L$5:$L$26,MATCH(H275,Rates!$A$5:$A$26,0)))),IF(K275="","rate?",IF(E275="Format OK",K275,MAX(K275,INDEX(Rates!$L$5:$L$26,MATCH(H275,Rates!$A$5:$A$26,0)))))))</f>
        <v/>
      </c>
      <c r="N275" s="15">
        <f>IF(OR(H275="",NOT(ISNUMBER(M275))),0,IF(AND(LEFT(P275,5)="Below",L275=""),0,ROUND(J275*M275,0)))</f>
        <v/>
      </c>
      <c r="O275" s="15">
        <f>IF(H275="","",SUMIFS($J$5:$J$504,$C$5:$C$504,C275,$H$5:$H$504,H275,$B$5:$B$504,"&lt;="&amp;B275,$B$5:$B$504,"&gt;="&amp;Settings!$B$5))</f>
        <v/>
      </c>
      <c r="P275" s="9">
        <f>IF(H275="","",IFERROR(IF(AND(INDEX(Rates!$F$5:$F$26,MATCH(H275,Rates!$A$5:$A$26,0))=0,INDEX(Rates!$G$5:$G$26,MATCH(H275,Rates!$A$5:$A$26,0))=0),"Deduct (no threshold)",IF(OR(AND(INDEX(Rates!$F$5:$F$26,MATCH(H275,Rates!$A$5:$A$26,0))&gt;0,J275&gt;INDEX(Rates!$F$5:$F$26,MATCH(H275,Rates!$A$5:$A$26,0))),AND(INDEX(Rates!$G$5:$G$26,MATCH(H275,Rates!$A$5:$A$26,0))&gt;0,O275&gt;INDEX(Rates!$G$5:$G$26,MATCH(H275,Rates!$A$5:$A$26,0)))),"Deduct","Below threshold: check")),"?"))</f>
        <v/>
      </c>
      <c r="Q275" s="10" t="n"/>
      <c r="R275" s="16">
        <f>IF(OR(B275="",Q275=""),0,IF(Q275&gt;B275,((YEAR(Q275)-YEAR(B275))*12+MONTH(Q275)-MONTH(B275)+1),0))</f>
        <v/>
      </c>
      <c r="S275" s="15">
        <f>ROUND(N275*Settings!$B$8*R275,0)</f>
        <v/>
      </c>
      <c r="T275" s="17">
        <f>IF(B275="","",IF(MONTH(IF(Q275="",B275,Q275))=3,DATE(YEAR(IF(Q275="",B275,Q275)),4,30),DATE(YEAR(IF(Q275="",B275,Q275)),MONTH(IF(Q275="",B275,Q275))+1,7)))</f>
        <v/>
      </c>
      <c r="U275" s="10" t="n"/>
      <c r="V275" s="11" t="n"/>
      <c r="W275" s="16">
        <f>IF(OR(B275="",N275=0),0,IF(U275="",IF(Settings!$B$4&gt;T275,((YEAR(Settings!$B$4)-YEAR(IF(Q275="",B275,Q275)))*12+MONTH(Settings!$B$4)-MONTH(IF(Q275="",B275,Q275))+1),0),IF(U275&gt;T275,((YEAR(U275)-YEAR(IF(Q275="",B275,Q275)))*12+MONTH(U275)-MONTH(IF(Q275="",B275,Q275))+1),0)))</f>
        <v/>
      </c>
      <c r="X275" s="15">
        <f>ROUND(N275*Settings!$B$9*W275,0)</f>
        <v/>
      </c>
      <c r="Y275" s="15">
        <f>S275+X275</f>
        <v/>
      </c>
      <c r="Z275" s="18">
        <f>IF(B275="","",DATE(YEAR(IF(Q275="",B275,Q275)),MONTH(IF(Q275="",B275,Q275)),1))</f>
        <v/>
      </c>
      <c r="AA275" s="9">
        <f>IF(B275="","","Q"&amp;(INT(MOD(MONTH(IF(Q275="",B275,Q275))-4,12)/3)+1))</f>
        <v/>
      </c>
      <c r="AB275" s="9">
        <f>IF(H275="","",IFERROR(INDEX(Rates!$M$5:$M$26,MATCH(H275,Rates!$A$5:$A$26,0)),""))</f>
        <v/>
      </c>
    </row>
    <row r="276">
      <c r="A276" s="9">
        <f>IF(B276="","",ROW()-4)</f>
        <v/>
      </c>
      <c r="B276" s="10" t="n"/>
      <c r="C276" s="11" t="n"/>
      <c r="D276" s="11" t="n"/>
      <c r="E276" s="9">
        <f>IF(B276="","",IF(D276="","No PAN",IF(AND(LEN(D276)=10,ISERROR(VALUE(LEFT(D276,1))),ISERROR(VALUE(MID(D276,5,1))),ISNUMBER(VALUE(MID(D276,6,4))),ISERROR(VALUE(RIGHT(D276,1)))),"Format OK","Check PAN")))</f>
        <v/>
      </c>
      <c r="F276" s="11" t="n"/>
      <c r="G276" s="9">
        <f>IF(B276="","",IF(F276&lt;&gt;"",F276,IF(E276&lt;&gt;"Format OK","Others",IF(OR(MID(D276,4,1)="P",MID(D276,4,1)="H"),"Individual/HUF",IF(MID(D276,4,1)="C","Company","Others")))))</f>
        <v/>
      </c>
      <c r="H276" s="11" t="n"/>
      <c r="I276" s="9">
        <f>IF(H276="","",IFERROR(INDEX(IF(G276="Individual/HUF",Rates!$C$5:$C$26,IF(G276="Company",Rates!$D$5:$D$26,Rates!$E$5:$E$26)),MATCH(H276,Rates!$A$5:$A$26,0)),"?"))</f>
        <v/>
      </c>
      <c r="J276" s="12" t="n"/>
      <c r="K276" s="13">
        <f>IF(H276="","",IFERROR(INDEX(IF(G276="Individual/HUF",Rates!$I$5:$I$26,IF(G276="Company",Rates!$J$5:$J$26,Rates!$K$5:$K$26)),MATCH(H276,Rates!$A$5:$A$26,0)),""))</f>
        <v/>
      </c>
      <c r="L276" s="14" t="n"/>
      <c r="M276" s="13">
        <f>IF(H276="","",IF(L276&lt;&gt;"",IF(E276="Format OK",L276,MAX(L276,INDEX(Rates!$L$5:$L$26,MATCH(H276,Rates!$A$5:$A$26,0)))),IF(K276="","rate?",IF(E276="Format OK",K276,MAX(K276,INDEX(Rates!$L$5:$L$26,MATCH(H276,Rates!$A$5:$A$26,0)))))))</f>
        <v/>
      </c>
      <c r="N276" s="15">
        <f>IF(OR(H276="",NOT(ISNUMBER(M276))),0,IF(AND(LEFT(P276,5)="Below",L276=""),0,ROUND(J276*M276,0)))</f>
        <v/>
      </c>
      <c r="O276" s="15">
        <f>IF(H276="","",SUMIFS($J$5:$J$504,$C$5:$C$504,C276,$H$5:$H$504,H276,$B$5:$B$504,"&lt;="&amp;B276,$B$5:$B$504,"&gt;="&amp;Settings!$B$5))</f>
        <v/>
      </c>
      <c r="P276" s="9">
        <f>IF(H276="","",IFERROR(IF(AND(INDEX(Rates!$F$5:$F$26,MATCH(H276,Rates!$A$5:$A$26,0))=0,INDEX(Rates!$G$5:$G$26,MATCH(H276,Rates!$A$5:$A$26,0))=0),"Deduct (no threshold)",IF(OR(AND(INDEX(Rates!$F$5:$F$26,MATCH(H276,Rates!$A$5:$A$26,0))&gt;0,J276&gt;INDEX(Rates!$F$5:$F$26,MATCH(H276,Rates!$A$5:$A$26,0))),AND(INDEX(Rates!$G$5:$G$26,MATCH(H276,Rates!$A$5:$A$26,0))&gt;0,O276&gt;INDEX(Rates!$G$5:$G$26,MATCH(H276,Rates!$A$5:$A$26,0)))),"Deduct","Below threshold: check")),"?"))</f>
        <v/>
      </c>
      <c r="Q276" s="10" t="n"/>
      <c r="R276" s="16">
        <f>IF(OR(B276="",Q276=""),0,IF(Q276&gt;B276,((YEAR(Q276)-YEAR(B276))*12+MONTH(Q276)-MONTH(B276)+1),0))</f>
        <v/>
      </c>
      <c r="S276" s="15">
        <f>ROUND(N276*Settings!$B$8*R276,0)</f>
        <v/>
      </c>
      <c r="T276" s="17">
        <f>IF(B276="","",IF(MONTH(IF(Q276="",B276,Q276))=3,DATE(YEAR(IF(Q276="",B276,Q276)),4,30),DATE(YEAR(IF(Q276="",B276,Q276)),MONTH(IF(Q276="",B276,Q276))+1,7)))</f>
        <v/>
      </c>
      <c r="U276" s="10" t="n"/>
      <c r="V276" s="11" t="n"/>
      <c r="W276" s="16">
        <f>IF(OR(B276="",N276=0),0,IF(U276="",IF(Settings!$B$4&gt;T276,((YEAR(Settings!$B$4)-YEAR(IF(Q276="",B276,Q276)))*12+MONTH(Settings!$B$4)-MONTH(IF(Q276="",B276,Q276))+1),0),IF(U276&gt;T276,((YEAR(U276)-YEAR(IF(Q276="",B276,Q276)))*12+MONTH(U276)-MONTH(IF(Q276="",B276,Q276))+1),0)))</f>
        <v/>
      </c>
      <c r="X276" s="15">
        <f>ROUND(N276*Settings!$B$9*W276,0)</f>
        <v/>
      </c>
      <c r="Y276" s="15">
        <f>S276+X276</f>
        <v/>
      </c>
      <c r="Z276" s="18">
        <f>IF(B276="","",DATE(YEAR(IF(Q276="",B276,Q276)),MONTH(IF(Q276="",B276,Q276)),1))</f>
        <v/>
      </c>
      <c r="AA276" s="9">
        <f>IF(B276="","","Q"&amp;(INT(MOD(MONTH(IF(Q276="",B276,Q276))-4,12)/3)+1))</f>
        <v/>
      </c>
      <c r="AB276" s="9">
        <f>IF(H276="","",IFERROR(INDEX(Rates!$M$5:$M$26,MATCH(H276,Rates!$A$5:$A$26,0)),""))</f>
        <v/>
      </c>
    </row>
    <row r="277">
      <c r="A277" s="9">
        <f>IF(B277="","",ROW()-4)</f>
        <v/>
      </c>
      <c r="B277" s="10" t="n"/>
      <c r="C277" s="11" t="n"/>
      <c r="D277" s="11" t="n"/>
      <c r="E277" s="9">
        <f>IF(B277="","",IF(D277="","No PAN",IF(AND(LEN(D277)=10,ISERROR(VALUE(LEFT(D277,1))),ISERROR(VALUE(MID(D277,5,1))),ISNUMBER(VALUE(MID(D277,6,4))),ISERROR(VALUE(RIGHT(D277,1)))),"Format OK","Check PAN")))</f>
        <v/>
      </c>
      <c r="F277" s="11" t="n"/>
      <c r="G277" s="9">
        <f>IF(B277="","",IF(F277&lt;&gt;"",F277,IF(E277&lt;&gt;"Format OK","Others",IF(OR(MID(D277,4,1)="P",MID(D277,4,1)="H"),"Individual/HUF",IF(MID(D277,4,1)="C","Company","Others")))))</f>
        <v/>
      </c>
      <c r="H277" s="11" t="n"/>
      <c r="I277" s="9">
        <f>IF(H277="","",IFERROR(INDEX(IF(G277="Individual/HUF",Rates!$C$5:$C$26,IF(G277="Company",Rates!$D$5:$D$26,Rates!$E$5:$E$26)),MATCH(H277,Rates!$A$5:$A$26,0)),"?"))</f>
        <v/>
      </c>
      <c r="J277" s="12" t="n"/>
      <c r="K277" s="13">
        <f>IF(H277="","",IFERROR(INDEX(IF(G277="Individual/HUF",Rates!$I$5:$I$26,IF(G277="Company",Rates!$J$5:$J$26,Rates!$K$5:$K$26)),MATCH(H277,Rates!$A$5:$A$26,0)),""))</f>
        <v/>
      </c>
      <c r="L277" s="14" t="n"/>
      <c r="M277" s="13">
        <f>IF(H277="","",IF(L277&lt;&gt;"",IF(E277="Format OK",L277,MAX(L277,INDEX(Rates!$L$5:$L$26,MATCH(H277,Rates!$A$5:$A$26,0)))),IF(K277="","rate?",IF(E277="Format OK",K277,MAX(K277,INDEX(Rates!$L$5:$L$26,MATCH(H277,Rates!$A$5:$A$26,0)))))))</f>
        <v/>
      </c>
      <c r="N277" s="15">
        <f>IF(OR(H277="",NOT(ISNUMBER(M277))),0,IF(AND(LEFT(P277,5)="Below",L277=""),0,ROUND(J277*M277,0)))</f>
        <v/>
      </c>
      <c r="O277" s="15">
        <f>IF(H277="","",SUMIFS($J$5:$J$504,$C$5:$C$504,C277,$H$5:$H$504,H277,$B$5:$B$504,"&lt;="&amp;B277,$B$5:$B$504,"&gt;="&amp;Settings!$B$5))</f>
        <v/>
      </c>
      <c r="P277" s="9">
        <f>IF(H277="","",IFERROR(IF(AND(INDEX(Rates!$F$5:$F$26,MATCH(H277,Rates!$A$5:$A$26,0))=0,INDEX(Rates!$G$5:$G$26,MATCH(H277,Rates!$A$5:$A$26,0))=0),"Deduct (no threshold)",IF(OR(AND(INDEX(Rates!$F$5:$F$26,MATCH(H277,Rates!$A$5:$A$26,0))&gt;0,J277&gt;INDEX(Rates!$F$5:$F$26,MATCH(H277,Rates!$A$5:$A$26,0))),AND(INDEX(Rates!$G$5:$G$26,MATCH(H277,Rates!$A$5:$A$26,0))&gt;0,O277&gt;INDEX(Rates!$G$5:$G$26,MATCH(H277,Rates!$A$5:$A$26,0)))),"Deduct","Below threshold: check")),"?"))</f>
        <v/>
      </c>
      <c r="Q277" s="10" t="n"/>
      <c r="R277" s="16">
        <f>IF(OR(B277="",Q277=""),0,IF(Q277&gt;B277,((YEAR(Q277)-YEAR(B277))*12+MONTH(Q277)-MONTH(B277)+1),0))</f>
        <v/>
      </c>
      <c r="S277" s="15">
        <f>ROUND(N277*Settings!$B$8*R277,0)</f>
        <v/>
      </c>
      <c r="T277" s="17">
        <f>IF(B277="","",IF(MONTH(IF(Q277="",B277,Q277))=3,DATE(YEAR(IF(Q277="",B277,Q277)),4,30),DATE(YEAR(IF(Q277="",B277,Q277)),MONTH(IF(Q277="",B277,Q277))+1,7)))</f>
        <v/>
      </c>
      <c r="U277" s="10" t="n"/>
      <c r="V277" s="11" t="n"/>
      <c r="W277" s="16">
        <f>IF(OR(B277="",N277=0),0,IF(U277="",IF(Settings!$B$4&gt;T277,((YEAR(Settings!$B$4)-YEAR(IF(Q277="",B277,Q277)))*12+MONTH(Settings!$B$4)-MONTH(IF(Q277="",B277,Q277))+1),0),IF(U277&gt;T277,((YEAR(U277)-YEAR(IF(Q277="",B277,Q277)))*12+MONTH(U277)-MONTH(IF(Q277="",B277,Q277))+1),0)))</f>
        <v/>
      </c>
      <c r="X277" s="15">
        <f>ROUND(N277*Settings!$B$9*W277,0)</f>
        <v/>
      </c>
      <c r="Y277" s="15">
        <f>S277+X277</f>
        <v/>
      </c>
      <c r="Z277" s="18">
        <f>IF(B277="","",DATE(YEAR(IF(Q277="",B277,Q277)),MONTH(IF(Q277="",B277,Q277)),1))</f>
        <v/>
      </c>
      <c r="AA277" s="9">
        <f>IF(B277="","","Q"&amp;(INT(MOD(MONTH(IF(Q277="",B277,Q277))-4,12)/3)+1))</f>
        <v/>
      </c>
      <c r="AB277" s="9">
        <f>IF(H277="","",IFERROR(INDEX(Rates!$M$5:$M$26,MATCH(H277,Rates!$A$5:$A$26,0)),""))</f>
        <v/>
      </c>
    </row>
    <row r="278">
      <c r="A278" s="9">
        <f>IF(B278="","",ROW()-4)</f>
        <v/>
      </c>
      <c r="B278" s="10" t="n"/>
      <c r="C278" s="11" t="n"/>
      <c r="D278" s="11" t="n"/>
      <c r="E278" s="9">
        <f>IF(B278="","",IF(D278="","No PAN",IF(AND(LEN(D278)=10,ISERROR(VALUE(LEFT(D278,1))),ISERROR(VALUE(MID(D278,5,1))),ISNUMBER(VALUE(MID(D278,6,4))),ISERROR(VALUE(RIGHT(D278,1)))),"Format OK","Check PAN")))</f>
        <v/>
      </c>
      <c r="F278" s="11" t="n"/>
      <c r="G278" s="9">
        <f>IF(B278="","",IF(F278&lt;&gt;"",F278,IF(E278&lt;&gt;"Format OK","Others",IF(OR(MID(D278,4,1)="P",MID(D278,4,1)="H"),"Individual/HUF",IF(MID(D278,4,1)="C","Company","Others")))))</f>
        <v/>
      </c>
      <c r="H278" s="11" t="n"/>
      <c r="I278" s="9">
        <f>IF(H278="","",IFERROR(INDEX(IF(G278="Individual/HUF",Rates!$C$5:$C$26,IF(G278="Company",Rates!$D$5:$D$26,Rates!$E$5:$E$26)),MATCH(H278,Rates!$A$5:$A$26,0)),"?"))</f>
        <v/>
      </c>
      <c r="J278" s="12" t="n"/>
      <c r="K278" s="13">
        <f>IF(H278="","",IFERROR(INDEX(IF(G278="Individual/HUF",Rates!$I$5:$I$26,IF(G278="Company",Rates!$J$5:$J$26,Rates!$K$5:$K$26)),MATCH(H278,Rates!$A$5:$A$26,0)),""))</f>
        <v/>
      </c>
      <c r="L278" s="14" t="n"/>
      <c r="M278" s="13">
        <f>IF(H278="","",IF(L278&lt;&gt;"",IF(E278="Format OK",L278,MAX(L278,INDEX(Rates!$L$5:$L$26,MATCH(H278,Rates!$A$5:$A$26,0)))),IF(K278="","rate?",IF(E278="Format OK",K278,MAX(K278,INDEX(Rates!$L$5:$L$26,MATCH(H278,Rates!$A$5:$A$26,0)))))))</f>
        <v/>
      </c>
      <c r="N278" s="15">
        <f>IF(OR(H278="",NOT(ISNUMBER(M278))),0,IF(AND(LEFT(P278,5)="Below",L278=""),0,ROUND(J278*M278,0)))</f>
        <v/>
      </c>
      <c r="O278" s="15">
        <f>IF(H278="","",SUMIFS($J$5:$J$504,$C$5:$C$504,C278,$H$5:$H$504,H278,$B$5:$B$504,"&lt;="&amp;B278,$B$5:$B$504,"&gt;="&amp;Settings!$B$5))</f>
        <v/>
      </c>
      <c r="P278" s="9">
        <f>IF(H278="","",IFERROR(IF(AND(INDEX(Rates!$F$5:$F$26,MATCH(H278,Rates!$A$5:$A$26,0))=0,INDEX(Rates!$G$5:$G$26,MATCH(H278,Rates!$A$5:$A$26,0))=0),"Deduct (no threshold)",IF(OR(AND(INDEX(Rates!$F$5:$F$26,MATCH(H278,Rates!$A$5:$A$26,0))&gt;0,J278&gt;INDEX(Rates!$F$5:$F$26,MATCH(H278,Rates!$A$5:$A$26,0))),AND(INDEX(Rates!$G$5:$G$26,MATCH(H278,Rates!$A$5:$A$26,0))&gt;0,O278&gt;INDEX(Rates!$G$5:$G$26,MATCH(H278,Rates!$A$5:$A$26,0)))),"Deduct","Below threshold: check")),"?"))</f>
        <v/>
      </c>
      <c r="Q278" s="10" t="n"/>
      <c r="R278" s="16">
        <f>IF(OR(B278="",Q278=""),0,IF(Q278&gt;B278,((YEAR(Q278)-YEAR(B278))*12+MONTH(Q278)-MONTH(B278)+1),0))</f>
        <v/>
      </c>
      <c r="S278" s="15">
        <f>ROUND(N278*Settings!$B$8*R278,0)</f>
        <v/>
      </c>
      <c r="T278" s="17">
        <f>IF(B278="","",IF(MONTH(IF(Q278="",B278,Q278))=3,DATE(YEAR(IF(Q278="",B278,Q278)),4,30),DATE(YEAR(IF(Q278="",B278,Q278)),MONTH(IF(Q278="",B278,Q278))+1,7)))</f>
        <v/>
      </c>
      <c r="U278" s="10" t="n"/>
      <c r="V278" s="11" t="n"/>
      <c r="W278" s="16">
        <f>IF(OR(B278="",N278=0),0,IF(U278="",IF(Settings!$B$4&gt;T278,((YEAR(Settings!$B$4)-YEAR(IF(Q278="",B278,Q278)))*12+MONTH(Settings!$B$4)-MONTH(IF(Q278="",B278,Q278))+1),0),IF(U278&gt;T278,((YEAR(U278)-YEAR(IF(Q278="",B278,Q278)))*12+MONTH(U278)-MONTH(IF(Q278="",B278,Q278))+1),0)))</f>
        <v/>
      </c>
      <c r="X278" s="15">
        <f>ROUND(N278*Settings!$B$9*W278,0)</f>
        <v/>
      </c>
      <c r="Y278" s="15">
        <f>S278+X278</f>
        <v/>
      </c>
      <c r="Z278" s="18">
        <f>IF(B278="","",DATE(YEAR(IF(Q278="",B278,Q278)),MONTH(IF(Q278="",B278,Q278)),1))</f>
        <v/>
      </c>
      <c r="AA278" s="9">
        <f>IF(B278="","","Q"&amp;(INT(MOD(MONTH(IF(Q278="",B278,Q278))-4,12)/3)+1))</f>
        <v/>
      </c>
      <c r="AB278" s="9">
        <f>IF(H278="","",IFERROR(INDEX(Rates!$M$5:$M$26,MATCH(H278,Rates!$A$5:$A$26,0)),""))</f>
        <v/>
      </c>
    </row>
    <row r="279">
      <c r="A279" s="9">
        <f>IF(B279="","",ROW()-4)</f>
        <v/>
      </c>
      <c r="B279" s="10" t="n"/>
      <c r="C279" s="11" t="n"/>
      <c r="D279" s="11" t="n"/>
      <c r="E279" s="9">
        <f>IF(B279="","",IF(D279="","No PAN",IF(AND(LEN(D279)=10,ISERROR(VALUE(LEFT(D279,1))),ISERROR(VALUE(MID(D279,5,1))),ISNUMBER(VALUE(MID(D279,6,4))),ISERROR(VALUE(RIGHT(D279,1)))),"Format OK","Check PAN")))</f>
        <v/>
      </c>
      <c r="F279" s="11" t="n"/>
      <c r="G279" s="9">
        <f>IF(B279="","",IF(F279&lt;&gt;"",F279,IF(E279&lt;&gt;"Format OK","Others",IF(OR(MID(D279,4,1)="P",MID(D279,4,1)="H"),"Individual/HUF",IF(MID(D279,4,1)="C","Company","Others")))))</f>
        <v/>
      </c>
      <c r="H279" s="11" t="n"/>
      <c r="I279" s="9">
        <f>IF(H279="","",IFERROR(INDEX(IF(G279="Individual/HUF",Rates!$C$5:$C$26,IF(G279="Company",Rates!$D$5:$D$26,Rates!$E$5:$E$26)),MATCH(H279,Rates!$A$5:$A$26,0)),"?"))</f>
        <v/>
      </c>
      <c r="J279" s="12" t="n"/>
      <c r="K279" s="13">
        <f>IF(H279="","",IFERROR(INDEX(IF(G279="Individual/HUF",Rates!$I$5:$I$26,IF(G279="Company",Rates!$J$5:$J$26,Rates!$K$5:$K$26)),MATCH(H279,Rates!$A$5:$A$26,0)),""))</f>
        <v/>
      </c>
      <c r="L279" s="14" t="n"/>
      <c r="M279" s="13">
        <f>IF(H279="","",IF(L279&lt;&gt;"",IF(E279="Format OK",L279,MAX(L279,INDEX(Rates!$L$5:$L$26,MATCH(H279,Rates!$A$5:$A$26,0)))),IF(K279="","rate?",IF(E279="Format OK",K279,MAX(K279,INDEX(Rates!$L$5:$L$26,MATCH(H279,Rates!$A$5:$A$26,0)))))))</f>
        <v/>
      </c>
      <c r="N279" s="15">
        <f>IF(OR(H279="",NOT(ISNUMBER(M279))),0,IF(AND(LEFT(P279,5)="Below",L279=""),0,ROUND(J279*M279,0)))</f>
        <v/>
      </c>
      <c r="O279" s="15">
        <f>IF(H279="","",SUMIFS($J$5:$J$504,$C$5:$C$504,C279,$H$5:$H$504,H279,$B$5:$B$504,"&lt;="&amp;B279,$B$5:$B$504,"&gt;="&amp;Settings!$B$5))</f>
        <v/>
      </c>
      <c r="P279" s="9">
        <f>IF(H279="","",IFERROR(IF(AND(INDEX(Rates!$F$5:$F$26,MATCH(H279,Rates!$A$5:$A$26,0))=0,INDEX(Rates!$G$5:$G$26,MATCH(H279,Rates!$A$5:$A$26,0))=0),"Deduct (no threshold)",IF(OR(AND(INDEX(Rates!$F$5:$F$26,MATCH(H279,Rates!$A$5:$A$26,0))&gt;0,J279&gt;INDEX(Rates!$F$5:$F$26,MATCH(H279,Rates!$A$5:$A$26,0))),AND(INDEX(Rates!$G$5:$G$26,MATCH(H279,Rates!$A$5:$A$26,0))&gt;0,O279&gt;INDEX(Rates!$G$5:$G$26,MATCH(H279,Rates!$A$5:$A$26,0)))),"Deduct","Below threshold: check")),"?"))</f>
        <v/>
      </c>
      <c r="Q279" s="10" t="n"/>
      <c r="R279" s="16">
        <f>IF(OR(B279="",Q279=""),0,IF(Q279&gt;B279,((YEAR(Q279)-YEAR(B279))*12+MONTH(Q279)-MONTH(B279)+1),0))</f>
        <v/>
      </c>
      <c r="S279" s="15">
        <f>ROUND(N279*Settings!$B$8*R279,0)</f>
        <v/>
      </c>
      <c r="T279" s="17">
        <f>IF(B279="","",IF(MONTH(IF(Q279="",B279,Q279))=3,DATE(YEAR(IF(Q279="",B279,Q279)),4,30),DATE(YEAR(IF(Q279="",B279,Q279)),MONTH(IF(Q279="",B279,Q279))+1,7)))</f>
        <v/>
      </c>
      <c r="U279" s="10" t="n"/>
      <c r="V279" s="11" t="n"/>
      <c r="W279" s="16">
        <f>IF(OR(B279="",N279=0),0,IF(U279="",IF(Settings!$B$4&gt;T279,((YEAR(Settings!$B$4)-YEAR(IF(Q279="",B279,Q279)))*12+MONTH(Settings!$B$4)-MONTH(IF(Q279="",B279,Q279))+1),0),IF(U279&gt;T279,((YEAR(U279)-YEAR(IF(Q279="",B279,Q279)))*12+MONTH(U279)-MONTH(IF(Q279="",B279,Q279))+1),0)))</f>
        <v/>
      </c>
      <c r="X279" s="15">
        <f>ROUND(N279*Settings!$B$9*W279,0)</f>
        <v/>
      </c>
      <c r="Y279" s="15">
        <f>S279+X279</f>
        <v/>
      </c>
      <c r="Z279" s="18">
        <f>IF(B279="","",DATE(YEAR(IF(Q279="",B279,Q279)),MONTH(IF(Q279="",B279,Q279)),1))</f>
        <v/>
      </c>
      <c r="AA279" s="9">
        <f>IF(B279="","","Q"&amp;(INT(MOD(MONTH(IF(Q279="",B279,Q279))-4,12)/3)+1))</f>
        <v/>
      </c>
      <c r="AB279" s="9">
        <f>IF(H279="","",IFERROR(INDEX(Rates!$M$5:$M$26,MATCH(H279,Rates!$A$5:$A$26,0)),""))</f>
        <v/>
      </c>
    </row>
    <row r="280">
      <c r="A280" s="9">
        <f>IF(B280="","",ROW()-4)</f>
        <v/>
      </c>
      <c r="B280" s="10" t="n"/>
      <c r="C280" s="11" t="n"/>
      <c r="D280" s="11" t="n"/>
      <c r="E280" s="9">
        <f>IF(B280="","",IF(D280="","No PAN",IF(AND(LEN(D280)=10,ISERROR(VALUE(LEFT(D280,1))),ISERROR(VALUE(MID(D280,5,1))),ISNUMBER(VALUE(MID(D280,6,4))),ISERROR(VALUE(RIGHT(D280,1)))),"Format OK","Check PAN")))</f>
        <v/>
      </c>
      <c r="F280" s="11" t="n"/>
      <c r="G280" s="9">
        <f>IF(B280="","",IF(F280&lt;&gt;"",F280,IF(E280&lt;&gt;"Format OK","Others",IF(OR(MID(D280,4,1)="P",MID(D280,4,1)="H"),"Individual/HUF",IF(MID(D280,4,1)="C","Company","Others")))))</f>
        <v/>
      </c>
      <c r="H280" s="11" t="n"/>
      <c r="I280" s="9">
        <f>IF(H280="","",IFERROR(INDEX(IF(G280="Individual/HUF",Rates!$C$5:$C$26,IF(G280="Company",Rates!$D$5:$D$26,Rates!$E$5:$E$26)),MATCH(H280,Rates!$A$5:$A$26,0)),"?"))</f>
        <v/>
      </c>
      <c r="J280" s="12" t="n"/>
      <c r="K280" s="13">
        <f>IF(H280="","",IFERROR(INDEX(IF(G280="Individual/HUF",Rates!$I$5:$I$26,IF(G280="Company",Rates!$J$5:$J$26,Rates!$K$5:$K$26)),MATCH(H280,Rates!$A$5:$A$26,0)),""))</f>
        <v/>
      </c>
      <c r="L280" s="14" t="n"/>
      <c r="M280" s="13">
        <f>IF(H280="","",IF(L280&lt;&gt;"",IF(E280="Format OK",L280,MAX(L280,INDEX(Rates!$L$5:$L$26,MATCH(H280,Rates!$A$5:$A$26,0)))),IF(K280="","rate?",IF(E280="Format OK",K280,MAX(K280,INDEX(Rates!$L$5:$L$26,MATCH(H280,Rates!$A$5:$A$26,0)))))))</f>
        <v/>
      </c>
      <c r="N280" s="15">
        <f>IF(OR(H280="",NOT(ISNUMBER(M280))),0,IF(AND(LEFT(P280,5)="Below",L280=""),0,ROUND(J280*M280,0)))</f>
        <v/>
      </c>
      <c r="O280" s="15">
        <f>IF(H280="","",SUMIFS($J$5:$J$504,$C$5:$C$504,C280,$H$5:$H$504,H280,$B$5:$B$504,"&lt;="&amp;B280,$B$5:$B$504,"&gt;="&amp;Settings!$B$5))</f>
        <v/>
      </c>
      <c r="P280" s="9">
        <f>IF(H280="","",IFERROR(IF(AND(INDEX(Rates!$F$5:$F$26,MATCH(H280,Rates!$A$5:$A$26,0))=0,INDEX(Rates!$G$5:$G$26,MATCH(H280,Rates!$A$5:$A$26,0))=0),"Deduct (no threshold)",IF(OR(AND(INDEX(Rates!$F$5:$F$26,MATCH(H280,Rates!$A$5:$A$26,0))&gt;0,J280&gt;INDEX(Rates!$F$5:$F$26,MATCH(H280,Rates!$A$5:$A$26,0))),AND(INDEX(Rates!$G$5:$G$26,MATCH(H280,Rates!$A$5:$A$26,0))&gt;0,O280&gt;INDEX(Rates!$G$5:$G$26,MATCH(H280,Rates!$A$5:$A$26,0)))),"Deduct","Below threshold: check")),"?"))</f>
        <v/>
      </c>
      <c r="Q280" s="10" t="n"/>
      <c r="R280" s="16">
        <f>IF(OR(B280="",Q280=""),0,IF(Q280&gt;B280,((YEAR(Q280)-YEAR(B280))*12+MONTH(Q280)-MONTH(B280)+1),0))</f>
        <v/>
      </c>
      <c r="S280" s="15">
        <f>ROUND(N280*Settings!$B$8*R280,0)</f>
        <v/>
      </c>
      <c r="T280" s="17">
        <f>IF(B280="","",IF(MONTH(IF(Q280="",B280,Q280))=3,DATE(YEAR(IF(Q280="",B280,Q280)),4,30),DATE(YEAR(IF(Q280="",B280,Q280)),MONTH(IF(Q280="",B280,Q280))+1,7)))</f>
        <v/>
      </c>
      <c r="U280" s="10" t="n"/>
      <c r="V280" s="11" t="n"/>
      <c r="W280" s="16">
        <f>IF(OR(B280="",N280=0),0,IF(U280="",IF(Settings!$B$4&gt;T280,((YEAR(Settings!$B$4)-YEAR(IF(Q280="",B280,Q280)))*12+MONTH(Settings!$B$4)-MONTH(IF(Q280="",B280,Q280))+1),0),IF(U280&gt;T280,((YEAR(U280)-YEAR(IF(Q280="",B280,Q280)))*12+MONTH(U280)-MONTH(IF(Q280="",B280,Q280))+1),0)))</f>
        <v/>
      </c>
      <c r="X280" s="15">
        <f>ROUND(N280*Settings!$B$9*W280,0)</f>
        <v/>
      </c>
      <c r="Y280" s="15">
        <f>S280+X280</f>
        <v/>
      </c>
      <c r="Z280" s="18">
        <f>IF(B280="","",DATE(YEAR(IF(Q280="",B280,Q280)),MONTH(IF(Q280="",B280,Q280)),1))</f>
        <v/>
      </c>
      <c r="AA280" s="9">
        <f>IF(B280="","","Q"&amp;(INT(MOD(MONTH(IF(Q280="",B280,Q280))-4,12)/3)+1))</f>
        <v/>
      </c>
      <c r="AB280" s="9">
        <f>IF(H280="","",IFERROR(INDEX(Rates!$M$5:$M$26,MATCH(H280,Rates!$A$5:$A$26,0)),""))</f>
        <v/>
      </c>
    </row>
    <row r="281">
      <c r="A281" s="9">
        <f>IF(B281="","",ROW()-4)</f>
        <v/>
      </c>
      <c r="B281" s="10" t="n"/>
      <c r="C281" s="11" t="n"/>
      <c r="D281" s="11" t="n"/>
      <c r="E281" s="9">
        <f>IF(B281="","",IF(D281="","No PAN",IF(AND(LEN(D281)=10,ISERROR(VALUE(LEFT(D281,1))),ISERROR(VALUE(MID(D281,5,1))),ISNUMBER(VALUE(MID(D281,6,4))),ISERROR(VALUE(RIGHT(D281,1)))),"Format OK","Check PAN")))</f>
        <v/>
      </c>
      <c r="F281" s="11" t="n"/>
      <c r="G281" s="9">
        <f>IF(B281="","",IF(F281&lt;&gt;"",F281,IF(E281&lt;&gt;"Format OK","Others",IF(OR(MID(D281,4,1)="P",MID(D281,4,1)="H"),"Individual/HUF",IF(MID(D281,4,1)="C","Company","Others")))))</f>
        <v/>
      </c>
      <c r="H281" s="11" t="n"/>
      <c r="I281" s="9">
        <f>IF(H281="","",IFERROR(INDEX(IF(G281="Individual/HUF",Rates!$C$5:$C$26,IF(G281="Company",Rates!$D$5:$D$26,Rates!$E$5:$E$26)),MATCH(H281,Rates!$A$5:$A$26,0)),"?"))</f>
        <v/>
      </c>
      <c r="J281" s="12" t="n"/>
      <c r="K281" s="13">
        <f>IF(H281="","",IFERROR(INDEX(IF(G281="Individual/HUF",Rates!$I$5:$I$26,IF(G281="Company",Rates!$J$5:$J$26,Rates!$K$5:$K$26)),MATCH(H281,Rates!$A$5:$A$26,0)),""))</f>
        <v/>
      </c>
      <c r="L281" s="14" t="n"/>
      <c r="M281" s="13">
        <f>IF(H281="","",IF(L281&lt;&gt;"",IF(E281="Format OK",L281,MAX(L281,INDEX(Rates!$L$5:$L$26,MATCH(H281,Rates!$A$5:$A$26,0)))),IF(K281="","rate?",IF(E281="Format OK",K281,MAX(K281,INDEX(Rates!$L$5:$L$26,MATCH(H281,Rates!$A$5:$A$26,0)))))))</f>
        <v/>
      </c>
      <c r="N281" s="15">
        <f>IF(OR(H281="",NOT(ISNUMBER(M281))),0,IF(AND(LEFT(P281,5)="Below",L281=""),0,ROUND(J281*M281,0)))</f>
        <v/>
      </c>
      <c r="O281" s="15">
        <f>IF(H281="","",SUMIFS($J$5:$J$504,$C$5:$C$504,C281,$H$5:$H$504,H281,$B$5:$B$504,"&lt;="&amp;B281,$B$5:$B$504,"&gt;="&amp;Settings!$B$5))</f>
        <v/>
      </c>
      <c r="P281" s="9">
        <f>IF(H281="","",IFERROR(IF(AND(INDEX(Rates!$F$5:$F$26,MATCH(H281,Rates!$A$5:$A$26,0))=0,INDEX(Rates!$G$5:$G$26,MATCH(H281,Rates!$A$5:$A$26,0))=0),"Deduct (no threshold)",IF(OR(AND(INDEX(Rates!$F$5:$F$26,MATCH(H281,Rates!$A$5:$A$26,0))&gt;0,J281&gt;INDEX(Rates!$F$5:$F$26,MATCH(H281,Rates!$A$5:$A$26,0))),AND(INDEX(Rates!$G$5:$G$26,MATCH(H281,Rates!$A$5:$A$26,0))&gt;0,O281&gt;INDEX(Rates!$G$5:$G$26,MATCH(H281,Rates!$A$5:$A$26,0)))),"Deduct","Below threshold: check")),"?"))</f>
        <v/>
      </c>
      <c r="Q281" s="10" t="n"/>
      <c r="R281" s="16">
        <f>IF(OR(B281="",Q281=""),0,IF(Q281&gt;B281,((YEAR(Q281)-YEAR(B281))*12+MONTH(Q281)-MONTH(B281)+1),0))</f>
        <v/>
      </c>
      <c r="S281" s="15">
        <f>ROUND(N281*Settings!$B$8*R281,0)</f>
        <v/>
      </c>
      <c r="T281" s="17">
        <f>IF(B281="","",IF(MONTH(IF(Q281="",B281,Q281))=3,DATE(YEAR(IF(Q281="",B281,Q281)),4,30),DATE(YEAR(IF(Q281="",B281,Q281)),MONTH(IF(Q281="",B281,Q281))+1,7)))</f>
        <v/>
      </c>
      <c r="U281" s="10" t="n"/>
      <c r="V281" s="11" t="n"/>
      <c r="W281" s="16">
        <f>IF(OR(B281="",N281=0),0,IF(U281="",IF(Settings!$B$4&gt;T281,((YEAR(Settings!$B$4)-YEAR(IF(Q281="",B281,Q281)))*12+MONTH(Settings!$B$4)-MONTH(IF(Q281="",B281,Q281))+1),0),IF(U281&gt;T281,((YEAR(U281)-YEAR(IF(Q281="",B281,Q281)))*12+MONTH(U281)-MONTH(IF(Q281="",B281,Q281))+1),0)))</f>
        <v/>
      </c>
      <c r="X281" s="15">
        <f>ROUND(N281*Settings!$B$9*W281,0)</f>
        <v/>
      </c>
      <c r="Y281" s="15">
        <f>S281+X281</f>
        <v/>
      </c>
      <c r="Z281" s="18">
        <f>IF(B281="","",DATE(YEAR(IF(Q281="",B281,Q281)),MONTH(IF(Q281="",B281,Q281)),1))</f>
        <v/>
      </c>
      <c r="AA281" s="9">
        <f>IF(B281="","","Q"&amp;(INT(MOD(MONTH(IF(Q281="",B281,Q281))-4,12)/3)+1))</f>
        <v/>
      </c>
      <c r="AB281" s="9">
        <f>IF(H281="","",IFERROR(INDEX(Rates!$M$5:$M$26,MATCH(H281,Rates!$A$5:$A$26,0)),""))</f>
        <v/>
      </c>
    </row>
    <row r="282">
      <c r="A282" s="9">
        <f>IF(B282="","",ROW()-4)</f>
        <v/>
      </c>
      <c r="B282" s="10" t="n"/>
      <c r="C282" s="11" t="n"/>
      <c r="D282" s="11" t="n"/>
      <c r="E282" s="9">
        <f>IF(B282="","",IF(D282="","No PAN",IF(AND(LEN(D282)=10,ISERROR(VALUE(LEFT(D282,1))),ISERROR(VALUE(MID(D282,5,1))),ISNUMBER(VALUE(MID(D282,6,4))),ISERROR(VALUE(RIGHT(D282,1)))),"Format OK","Check PAN")))</f>
        <v/>
      </c>
      <c r="F282" s="11" t="n"/>
      <c r="G282" s="9">
        <f>IF(B282="","",IF(F282&lt;&gt;"",F282,IF(E282&lt;&gt;"Format OK","Others",IF(OR(MID(D282,4,1)="P",MID(D282,4,1)="H"),"Individual/HUF",IF(MID(D282,4,1)="C","Company","Others")))))</f>
        <v/>
      </c>
      <c r="H282" s="11" t="n"/>
      <c r="I282" s="9">
        <f>IF(H282="","",IFERROR(INDEX(IF(G282="Individual/HUF",Rates!$C$5:$C$26,IF(G282="Company",Rates!$D$5:$D$26,Rates!$E$5:$E$26)),MATCH(H282,Rates!$A$5:$A$26,0)),"?"))</f>
        <v/>
      </c>
      <c r="J282" s="12" t="n"/>
      <c r="K282" s="13">
        <f>IF(H282="","",IFERROR(INDEX(IF(G282="Individual/HUF",Rates!$I$5:$I$26,IF(G282="Company",Rates!$J$5:$J$26,Rates!$K$5:$K$26)),MATCH(H282,Rates!$A$5:$A$26,0)),""))</f>
        <v/>
      </c>
      <c r="L282" s="14" t="n"/>
      <c r="M282" s="13">
        <f>IF(H282="","",IF(L282&lt;&gt;"",IF(E282="Format OK",L282,MAX(L282,INDEX(Rates!$L$5:$L$26,MATCH(H282,Rates!$A$5:$A$26,0)))),IF(K282="","rate?",IF(E282="Format OK",K282,MAX(K282,INDEX(Rates!$L$5:$L$26,MATCH(H282,Rates!$A$5:$A$26,0)))))))</f>
        <v/>
      </c>
      <c r="N282" s="15">
        <f>IF(OR(H282="",NOT(ISNUMBER(M282))),0,IF(AND(LEFT(P282,5)="Below",L282=""),0,ROUND(J282*M282,0)))</f>
        <v/>
      </c>
      <c r="O282" s="15">
        <f>IF(H282="","",SUMIFS($J$5:$J$504,$C$5:$C$504,C282,$H$5:$H$504,H282,$B$5:$B$504,"&lt;="&amp;B282,$B$5:$B$504,"&gt;="&amp;Settings!$B$5))</f>
        <v/>
      </c>
      <c r="P282" s="9">
        <f>IF(H282="","",IFERROR(IF(AND(INDEX(Rates!$F$5:$F$26,MATCH(H282,Rates!$A$5:$A$26,0))=0,INDEX(Rates!$G$5:$G$26,MATCH(H282,Rates!$A$5:$A$26,0))=0),"Deduct (no threshold)",IF(OR(AND(INDEX(Rates!$F$5:$F$26,MATCH(H282,Rates!$A$5:$A$26,0))&gt;0,J282&gt;INDEX(Rates!$F$5:$F$26,MATCH(H282,Rates!$A$5:$A$26,0))),AND(INDEX(Rates!$G$5:$G$26,MATCH(H282,Rates!$A$5:$A$26,0))&gt;0,O282&gt;INDEX(Rates!$G$5:$G$26,MATCH(H282,Rates!$A$5:$A$26,0)))),"Deduct","Below threshold: check")),"?"))</f>
        <v/>
      </c>
      <c r="Q282" s="10" t="n"/>
      <c r="R282" s="16">
        <f>IF(OR(B282="",Q282=""),0,IF(Q282&gt;B282,((YEAR(Q282)-YEAR(B282))*12+MONTH(Q282)-MONTH(B282)+1),0))</f>
        <v/>
      </c>
      <c r="S282" s="15">
        <f>ROUND(N282*Settings!$B$8*R282,0)</f>
        <v/>
      </c>
      <c r="T282" s="17">
        <f>IF(B282="","",IF(MONTH(IF(Q282="",B282,Q282))=3,DATE(YEAR(IF(Q282="",B282,Q282)),4,30),DATE(YEAR(IF(Q282="",B282,Q282)),MONTH(IF(Q282="",B282,Q282))+1,7)))</f>
        <v/>
      </c>
      <c r="U282" s="10" t="n"/>
      <c r="V282" s="11" t="n"/>
      <c r="W282" s="16">
        <f>IF(OR(B282="",N282=0),0,IF(U282="",IF(Settings!$B$4&gt;T282,((YEAR(Settings!$B$4)-YEAR(IF(Q282="",B282,Q282)))*12+MONTH(Settings!$B$4)-MONTH(IF(Q282="",B282,Q282))+1),0),IF(U282&gt;T282,((YEAR(U282)-YEAR(IF(Q282="",B282,Q282)))*12+MONTH(U282)-MONTH(IF(Q282="",B282,Q282))+1),0)))</f>
        <v/>
      </c>
      <c r="X282" s="15">
        <f>ROUND(N282*Settings!$B$9*W282,0)</f>
        <v/>
      </c>
      <c r="Y282" s="15">
        <f>S282+X282</f>
        <v/>
      </c>
      <c r="Z282" s="18">
        <f>IF(B282="","",DATE(YEAR(IF(Q282="",B282,Q282)),MONTH(IF(Q282="",B282,Q282)),1))</f>
        <v/>
      </c>
      <c r="AA282" s="9">
        <f>IF(B282="","","Q"&amp;(INT(MOD(MONTH(IF(Q282="",B282,Q282))-4,12)/3)+1))</f>
        <v/>
      </c>
      <c r="AB282" s="9">
        <f>IF(H282="","",IFERROR(INDEX(Rates!$M$5:$M$26,MATCH(H282,Rates!$A$5:$A$26,0)),""))</f>
        <v/>
      </c>
    </row>
    <row r="283">
      <c r="A283" s="9">
        <f>IF(B283="","",ROW()-4)</f>
        <v/>
      </c>
      <c r="B283" s="10" t="n"/>
      <c r="C283" s="11" t="n"/>
      <c r="D283" s="11" t="n"/>
      <c r="E283" s="9">
        <f>IF(B283="","",IF(D283="","No PAN",IF(AND(LEN(D283)=10,ISERROR(VALUE(LEFT(D283,1))),ISERROR(VALUE(MID(D283,5,1))),ISNUMBER(VALUE(MID(D283,6,4))),ISERROR(VALUE(RIGHT(D283,1)))),"Format OK","Check PAN")))</f>
        <v/>
      </c>
      <c r="F283" s="11" t="n"/>
      <c r="G283" s="9">
        <f>IF(B283="","",IF(F283&lt;&gt;"",F283,IF(E283&lt;&gt;"Format OK","Others",IF(OR(MID(D283,4,1)="P",MID(D283,4,1)="H"),"Individual/HUF",IF(MID(D283,4,1)="C","Company","Others")))))</f>
        <v/>
      </c>
      <c r="H283" s="11" t="n"/>
      <c r="I283" s="9">
        <f>IF(H283="","",IFERROR(INDEX(IF(G283="Individual/HUF",Rates!$C$5:$C$26,IF(G283="Company",Rates!$D$5:$D$26,Rates!$E$5:$E$26)),MATCH(H283,Rates!$A$5:$A$26,0)),"?"))</f>
        <v/>
      </c>
      <c r="J283" s="12" t="n"/>
      <c r="K283" s="13">
        <f>IF(H283="","",IFERROR(INDEX(IF(G283="Individual/HUF",Rates!$I$5:$I$26,IF(G283="Company",Rates!$J$5:$J$26,Rates!$K$5:$K$26)),MATCH(H283,Rates!$A$5:$A$26,0)),""))</f>
        <v/>
      </c>
      <c r="L283" s="14" t="n"/>
      <c r="M283" s="13">
        <f>IF(H283="","",IF(L283&lt;&gt;"",IF(E283="Format OK",L283,MAX(L283,INDEX(Rates!$L$5:$L$26,MATCH(H283,Rates!$A$5:$A$26,0)))),IF(K283="","rate?",IF(E283="Format OK",K283,MAX(K283,INDEX(Rates!$L$5:$L$26,MATCH(H283,Rates!$A$5:$A$26,0)))))))</f>
        <v/>
      </c>
      <c r="N283" s="15">
        <f>IF(OR(H283="",NOT(ISNUMBER(M283))),0,IF(AND(LEFT(P283,5)="Below",L283=""),0,ROUND(J283*M283,0)))</f>
        <v/>
      </c>
      <c r="O283" s="15">
        <f>IF(H283="","",SUMIFS($J$5:$J$504,$C$5:$C$504,C283,$H$5:$H$504,H283,$B$5:$B$504,"&lt;="&amp;B283,$B$5:$B$504,"&gt;="&amp;Settings!$B$5))</f>
        <v/>
      </c>
      <c r="P283" s="9">
        <f>IF(H283="","",IFERROR(IF(AND(INDEX(Rates!$F$5:$F$26,MATCH(H283,Rates!$A$5:$A$26,0))=0,INDEX(Rates!$G$5:$G$26,MATCH(H283,Rates!$A$5:$A$26,0))=0),"Deduct (no threshold)",IF(OR(AND(INDEX(Rates!$F$5:$F$26,MATCH(H283,Rates!$A$5:$A$26,0))&gt;0,J283&gt;INDEX(Rates!$F$5:$F$26,MATCH(H283,Rates!$A$5:$A$26,0))),AND(INDEX(Rates!$G$5:$G$26,MATCH(H283,Rates!$A$5:$A$26,0))&gt;0,O283&gt;INDEX(Rates!$G$5:$G$26,MATCH(H283,Rates!$A$5:$A$26,0)))),"Deduct","Below threshold: check")),"?"))</f>
        <v/>
      </c>
      <c r="Q283" s="10" t="n"/>
      <c r="R283" s="16">
        <f>IF(OR(B283="",Q283=""),0,IF(Q283&gt;B283,((YEAR(Q283)-YEAR(B283))*12+MONTH(Q283)-MONTH(B283)+1),0))</f>
        <v/>
      </c>
      <c r="S283" s="15">
        <f>ROUND(N283*Settings!$B$8*R283,0)</f>
        <v/>
      </c>
      <c r="T283" s="17">
        <f>IF(B283="","",IF(MONTH(IF(Q283="",B283,Q283))=3,DATE(YEAR(IF(Q283="",B283,Q283)),4,30),DATE(YEAR(IF(Q283="",B283,Q283)),MONTH(IF(Q283="",B283,Q283))+1,7)))</f>
        <v/>
      </c>
      <c r="U283" s="10" t="n"/>
      <c r="V283" s="11" t="n"/>
      <c r="W283" s="16">
        <f>IF(OR(B283="",N283=0),0,IF(U283="",IF(Settings!$B$4&gt;T283,((YEAR(Settings!$B$4)-YEAR(IF(Q283="",B283,Q283)))*12+MONTH(Settings!$B$4)-MONTH(IF(Q283="",B283,Q283))+1),0),IF(U283&gt;T283,((YEAR(U283)-YEAR(IF(Q283="",B283,Q283)))*12+MONTH(U283)-MONTH(IF(Q283="",B283,Q283))+1),0)))</f>
        <v/>
      </c>
      <c r="X283" s="15">
        <f>ROUND(N283*Settings!$B$9*W283,0)</f>
        <v/>
      </c>
      <c r="Y283" s="15">
        <f>S283+X283</f>
        <v/>
      </c>
      <c r="Z283" s="18">
        <f>IF(B283="","",DATE(YEAR(IF(Q283="",B283,Q283)),MONTH(IF(Q283="",B283,Q283)),1))</f>
        <v/>
      </c>
      <c r="AA283" s="9">
        <f>IF(B283="","","Q"&amp;(INT(MOD(MONTH(IF(Q283="",B283,Q283))-4,12)/3)+1))</f>
        <v/>
      </c>
      <c r="AB283" s="9">
        <f>IF(H283="","",IFERROR(INDEX(Rates!$M$5:$M$26,MATCH(H283,Rates!$A$5:$A$26,0)),""))</f>
        <v/>
      </c>
    </row>
    <row r="284">
      <c r="A284" s="9">
        <f>IF(B284="","",ROW()-4)</f>
        <v/>
      </c>
      <c r="B284" s="10" t="n"/>
      <c r="C284" s="11" t="n"/>
      <c r="D284" s="11" t="n"/>
      <c r="E284" s="9">
        <f>IF(B284="","",IF(D284="","No PAN",IF(AND(LEN(D284)=10,ISERROR(VALUE(LEFT(D284,1))),ISERROR(VALUE(MID(D284,5,1))),ISNUMBER(VALUE(MID(D284,6,4))),ISERROR(VALUE(RIGHT(D284,1)))),"Format OK","Check PAN")))</f>
        <v/>
      </c>
      <c r="F284" s="11" t="n"/>
      <c r="G284" s="9">
        <f>IF(B284="","",IF(F284&lt;&gt;"",F284,IF(E284&lt;&gt;"Format OK","Others",IF(OR(MID(D284,4,1)="P",MID(D284,4,1)="H"),"Individual/HUF",IF(MID(D284,4,1)="C","Company","Others")))))</f>
        <v/>
      </c>
      <c r="H284" s="11" t="n"/>
      <c r="I284" s="9">
        <f>IF(H284="","",IFERROR(INDEX(IF(G284="Individual/HUF",Rates!$C$5:$C$26,IF(G284="Company",Rates!$D$5:$D$26,Rates!$E$5:$E$26)),MATCH(H284,Rates!$A$5:$A$26,0)),"?"))</f>
        <v/>
      </c>
      <c r="J284" s="12" t="n"/>
      <c r="K284" s="13">
        <f>IF(H284="","",IFERROR(INDEX(IF(G284="Individual/HUF",Rates!$I$5:$I$26,IF(G284="Company",Rates!$J$5:$J$26,Rates!$K$5:$K$26)),MATCH(H284,Rates!$A$5:$A$26,0)),""))</f>
        <v/>
      </c>
      <c r="L284" s="14" t="n"/>
      <c r="M284" s="13">
        <f>IF(H284="","",IF(L284&lt;&gt;"",IF(E284="Format OK",L284,MAX(L284,INDEX(Rates!$L$5:$L$26,MATCH(H284,Rates!$A$5:$A$26,0)))),IF(K284="","rate?",IF(E284="Format OK",K284,MAX(K284,INDEX(Rates!$L$5:$L$26,MATCH(H284,Rates!$A$5:$A$26,0)))))))</f>
        <v/>
      </c>
      <c r="N284" s="15">
        <f>IF(OR(H284="",NOT(ISNUMBER(M284))),0,IF(AND(LEFT(P284,5)="Below",L284=""),0,ROUND(J284*M284,0)))</f>
        <v/>
      </c>
      <c r="O284" s="15">
        <f>IF(H284="","",SUMIFS($J$5:$J$504,$C$5:$C$504,C284,$H$5:$H$504,H284,$B$5:$B$504,"&lt;="&amp;B284,$B$5:$B$504,"&gt;="&amp;Settings!$B$5))</f>
        <v/>
      </c>
      <c r="P284" s="9">
        <f>IF(H284="","",IFERROR(IF(AND(INDEX(Rates!$F$5:$F$26,MATCH(H284,Rates!$A$5:$A$26,0))=0,INDEX(Rates!$G$5:$G$26,MATCH(H284,Rates!$A$5:$A$26,0))=0),"Deduct (no threshold)",IF(OR(AND(INDEX(Rates!$F$5:$F$26,MATCH(H284,Rates!$A$5:$A$26,0))&gt;0,J284&gt;INDEX(Rates!$F$5:$F$26,MATCH(H284,Rates!$A$5:$A$26,0))),AND(INDEX(Rates!$G$5:$G$26,MATCH(H284,Rates!$A$5:$A$26,0))&gt;0,O284&gt;INDEX(Rates!$G$5:$G$26,MATCH(H284,Rates!$A$5:$A$26,0)))),"Deduct","Below threshold: check")),"?"))</f>
        <v/>
      </c>
      <c r="Q284" s="10" t="n"/>
      <c r="R284" s="16">
        <f>IF(OR(B284="",Q284=""),0,IF(Q284&gt;B284,((YEAR(Q284)-YEAR(B284))*12+MONTH(Q284)-MONTH(B284)+1),0))</f>
        <v/>
      </c>
      <c r="S284" s="15">
        <f>ROUND(N284*Settings!$B$8*R284,0)</f>
        <v/>
      </c>
      <c r="T284" s="17">
        <f>IF(B284="","",IF(MONTH(IF(Q284="",B284,Q284))=3,DATE(YEAR(IF(Q284="",B284,Q284)),4,30),DATE(YEAR(IF(Q284="",B284,Q284)),MONTH(IF(Q284="",B284,Q284))+1,7)))</f>
        <v/>
      </c>
      <c r="U284" s="10" t="n"/>
      <c r="V284" s="11" t="n"/>
      <c r="W284" s="16">
        <f>IF(OR(B284="",N284=0),0,IF(U284="",IF(Settings!$B$4&gt;T284,((YEAR(Settings!$B$4)-YEAR(IF(Q284="",B284,Q284)))*12+MONTH(Settings!$B$4)-MONTH(IF(Q284="",B284,Q284))+1),0),IF(U284&gt;T284,((YEAR(U284)-YEAR(IF(Q284="",B284,Q284)))*12+MONTH(U284)-MONTH(IF(Q284="",B284,Q284))+1),0)))</f>
        <v/>
      </c>
      <c r="X284" s="15">
        <f>ROUND(N284*Settings!$B$9*W284,0)</f>
        <v/>
      </c>
      <c r="Y284" s="15">
        <f>S284+X284</f>
        <v/>
      </c>
      <c r="Z284" s="18">
        <f>IF(B284="","",DATE(YEAR(IF(Q284="",B284,Q284)),MONTH(IF(Q284="",B284,Q284)),1))</f>
        <v/>
      </c>
      <c r="AA284" s="9">
        <f>IF(B284="","","Q"&amp;(INT(MOD(MONTH(IF(Q284="",B284,Q284))-4,12)/3)+1))</f>
        <v/>
      </c>
      <c r="AB284" s="9">
        <f>IF(H284="","",IFERROR(INDEX(Rates!$M$5:$M$26,MATCH(H284,Rates!$A$5:$A$26,0)),""))</f>
        <v/>
      </c>
    </row>
    <row r="285">
      <c r="A285" s="9">
        <f>IF(B285="","",ROW()-4)</f>
        <v/>
      </c>
      <c r="B285" s="10" t="n"/>
      <c r="C285" s="11" t="n"/>
      <c r="D285" s="11" t="n"/>
      <c r="E285" s="9">
        <f>IF(B285="","",IF(D285="","No PAN",IF(AND(LEN(D285)=10,ISERROR(VALUE(LEFT(D285,1))),ISERROR(VALUE(MID(D285,5,1))),ISNUMBER(VALUE(MID(D285,6,4))),ISERROR(VALUE(RIGHT(D285,1)))),"Format OK","Check PAN")))</f>
        <v/>
      </c>
      <c r="F285" s="11" t="n"/>
      <c r="G285" s="9">
        <f>IF(B285="","",IF(F285&lt;&gt;"",F285,IF(E285&lt;&gt;"Format OK","Others",IF(OR(MID(D285,4,1)="P",MID(D285,4,1)="H"),"Individual/HUF",IF(MID(D285,4,1)="C","Company","Others")))))</f>
        <v/>
      </c>
      <c r="H285" s="11" t="n"/>
      <c r="I285" s="9">
        <f>IF(H285="","",IFERROR(INDEX(IF(G285="Individual/HUF",Rates!$C$5:$C$26,IF(G285="Company",Rates!$D$5:$D$26,Rates!$E$5:$E$26)),MATCH(H285,Rates!$A$5:$A$26,0)),"?"))</f>
        <v/>
      </c>
      <c r="J285" s="12" t="n"/>
      <c r="K285" s="13">
        <f>IF(H285="","",IFERROR(INDEX(IF(G285="Individual/HUF",Rates!$I$5:$I$26,IF(G285="Company",Rates!$J$5:$J$26,Rates!$K$5:$K$26)),MATCH(H285,Rates!$A$5:$A$26,0)),""))</f>
        <v/>
      </c>
      <c r="L285" s="14" t="n"/>
      <c r="M285" s="13">
        <f>IF(H285="","",IF(L285&lt;&gt;"",IF(E285="Format OK",L285,MAX(L285,INDEX(Rates!$L$5:$L$26,MATCH(H285,Rates!$A$5:$A$26,0)))),IF(K285="","rate?",IF(E285="Format OK",K285,MAX(K285,INDEX(Rates!$L$5:$L$26,MATCH(H285,Rates!$A$5:$A$26,0)))))))</f>
        <v/>
      </c>
      <c r="N285" s="15">
        <f>IF(OR(H285="",NOT(ISNUMBER(M285))),0,IF(AND(LEFT(P285,5)="Below",L285=""),0,ROUND(J285*M285,0)))</f>
        <v/>
      </c>
      <c r="O285" s="15">
        <f>IF(H285="","",SUMIFS($J$5:$J$504,$C$5:$C$504,C285,$H$5:$H$504,H285,$B$5:$B$504,"&lt;="&amp;B285,$B$5:$B$504,"&gt;="&amp;Settings!$B$5))</f>
        <v/>
      </c>
      <c r="P285" s="9">
        <f>IF(H285="","",IFERROR(IF(AND(INDEX(Rates!$F$5:$F$26,MATCH(H285,Rates!$A$5:$A$26,0))=0,INDEX(Rates!$G$5:$G$26,MATCH(H285,Rates!$A$5:$A$26,0))=0),"Deduct (no threshold)",IF(OR(AND(INDEX(Rates!$F$5:$F$26,MATCH(H285,Rates!$A$5:$A$26,0))&gt;0,J285&gt;INDEX(Rates!$F$5:$F$26,MATCH(H285,Rates!$A$5:$A$26,0))),AND(INDEX(Rates!$G$5:$G$26,MATCH(H285,Rates!$A$5:$A$26,0))&gt;0,O285&gt;INDEX(Rates!$G$5:$G$26,MATCH(H285,Rates!$A$5:$A$26,0)))),"Deduct","Below threshold: check")),"?"))</f>
        <v/>
      </c>
      <c r="Q285" s="10" t="n"/>
      <c r="R285" s="16">
        <f>IF(OR(B285="",Q285=""),0,IF(Q285&gt;B285,((YEAR(Q285)-YEAR(B285))*12+MONTH(Q285)-MONTH(B285)+1),0))</f>
        <v/>
      </c>
      <c r="S285" s="15">
        <f>ROUND(N285*Settings!$B$8*R285,0)</f>
        <v/>
      </c>
      <c r="T285" s="17">
        <f>IF(B285="","",IF(MONTH(IF(Q285="",B285,Q285))=3,DATE(YEAR(IF(Q285="",B285,Q285)),4,30),DATE(YEAR(IF(Q285="",B285,Q285)),MONTH(IF(Q285="",B285,Q285))+1,7)))</f>
        <v/>
      </c>
      <c r="U285" s="10" t="n"/>
      <c r="V285" s="11" t="n"/>
      <c r="W285" s="16">
        <f>IF(OR(B285="",N285=0),0,IF(U285="",IF(Settings!$B$4&gt;T285,((YEAR(Settings!$B$4)-YEAR(IF(Q285="",B285,Q285)))*12+MONTH(Settings!$B$4)-MONTH(IF(Q285="",B285,Q285))+1),0),IF(U285&gt;T285,((YEAR(U285)-YEAR(IF(Q285="",B285,Q285)))*12+MONTH(U285)-MONTH(IF(Q285="",B285,Q285))+1),0)))</f>
        <v/>
      </c>
      <c r="X285" s="15">
        <f>ROUND(N285*Settings!$B$9*W285,0)</f>
        <v/>
      </c>
      <c r="Y285" s="15">
        <f>S285+X285</f>
        <v/>
      </c>
      <c r="Z285" s="18">
        <f>IF(B285="","",DATE(YEAR(IF(Q285="",B285,Q285)),MONTH(IF(Q285="",B285,Q285)),1))</f>
        <v/>
      </c>
      <c r="AA285" s="9">
        <f>IF(B285="","","Q"&amp;(INT(MOD(MONTH(IF(Q285="",B285,Q285))-4,12)/3)+1))</f>
        <v/>
      </c>
      <c r="AB285" s="9">
        <f>IF(H285="","",IFERROR(INDEX(Rates!$M$5:$M$26,MATCH(H285,Rates!$A$5:$A$26,0)),""))</f>
        <v/>
      </c>
    </row>
    <row r="286">
      <c r="A286" s="9">
        <f>IF(B286="","",ROW()-4)</f>
        <v/>
      </c>
      <c r="B286" s="10" t="n"/>
      <c r="C286" s="11" t="n"/>
      <c r="D286" s="11" t="n"/>
      <c r="E286" s="9">
        <f>IF(B286="","",IF(D286="","No PAN",IF(AND(LEN(D286)=10,ISERROR(VALUE(LEFT(D286,1))),ISERROR(VALUE(MID(D286,5,1))),ISNUMBER(VALUE(MID(D286,6,4))),ISERROR(VALUE(RIGHT(D286,1)))),"Format OK","Check PAN")))</f>
        <v/>
      </c>
      <c r="F286" s="11" t="n"/>
      <c r="G286" s="9">
        <f>IF(B286="","",IF(F286&lt;&gt;"",F286,IF(E286&lt;&gt;"Format OK","Others",IF(OR(MID(D286,4,1)="P",MID(D286,4,1)="H"),"Individual/HUF",IF(MID(D286,4,1)="C","Company","Others")))))</f>
        <v/>
      </c>
      <c r="H286" s="11" t="n"/>
      <c r="I286" s="9">
        <f>IF(H286="","",IFERROR(INDEX(IF(G286="Individual/HUF",Rates!$C$5:$C$26,IF(G286="Company",Rates!$D$5:$D$26,Rates!$E$5:$E$26)),MATCH(H286,Rates!$A$5:$A$26,0)),"?"))</f>
        <v/>
      </c>
      <c r="J286" s="12" t="n"/>
      <c r="K286" s="13">
        <f>IF(H286="","",IFERROR(INDEX(IF(G286="Individual/HUF",Rates!$I$5:$I$26,IF(G286="Company",Rates!$J$5:$J$26,Rates!$K$5:$K$26)),MATCH(H286,Rates!$A$5:$A$26,0)),""))</f>
        <v/>
      </c>
      <c r="L286" s="14" t="n"/>
      <c r="M286" s="13">
        <f>IF(H286="","",IF(L286&lt;&gt;"",IF(E286="Format OK",L286,MAX(L286,INDEX(Rates!$L$5:$L$26,MATCH(H286,Rates!$A$5:$A$26,0)))),IF(K286="","rate?",IF(E286="Format OK",K286,MAX(K286,INDEX(Rates!$L$5:$L$26,MATCH(H286,Rates!$A$5:$A$26,0)))))))</f>
        <v/>
      </c>
      <c r="N286" s="15">
        <f>IF(OR(H286="",NOT(ISNUMBER(M286))),0,IF(AND(LEFT(P286,5)="Below",L286=""),0,ROUND(J286*M286,0)))</f>
        <v/>
      </c>
      <c r="O286" s="15">
        <f>IF(H286="","",SUMIFS($J$5:$J$504,$C$5:$C$504,C286,$H$5:$H$504,H286,$B$5:$B$504,"&lt;="&amp;B286,$B$5:$B$504,"&gt;="&amp;Settings!$B$5))</f>
        <v/>
      </c>
      <c r="P286" s="9">
        <f>IF(H286="","",IFERROR(IF(AND(INDEX(Rates!$F$5:$F$26,MATCH(H286,Rates!$A$5:$A$26,0))=0,INDEX(Rates!$G$5:$G$26,MATCH(H286,Rates!$A$5:$A$26,0))=0),"Deduct (no threshold)",IF(OR(AND(INDEX(Rates!$F$5:$F$26,MATCH(H286,Rates!$A$5:$A$26,0))&gt;0,J286&gt;INDEX(Rates!$F$5:$F$26,MATCH(H286,Rates!$A$5:$A$26,0))),AND(INDEX(Rates!$G$5:$G$26,MATCH(H286,Rates!$A$5:$A$26,0))&gt;0,O286&gt;INDEX(Rates!$G$5:$G$26,MATCH(H286,Rates!$A$5:$A$26,0)))),"Deduct","Below threshold: check")),"?"))</f>
        <v/>
      </c>
      <c r="Q286" s="10" t="n"/>
      <c r="R286" s="16">
        <f>IF(OR(B286="",Q286=""),0,IF(Q286&gt;B286,((YEAR(Q286)-YEAR(B286))*12+MONTH(Q286)-MONTH(B286)+1),0))</f>
        <v/>
      </c>
      <c r="S286" s="15">
        <f>ROUND(N286*Settings!$B$8*R286,0)</f>
        <v/>
      </c>
      <c r="T286" s="17">
        <f>IF(B286="","",IF(MONTH(IF(Q286="",B286,Q286))=3,DATE(YEAR(IF(Q286="",B286,Q286)),4,30),DATE(YEAR(IF(Q286="",B286,Q286)),MONTH(IF(Q286="",B286,Q286))+1,7)))</f>
        <v/>
      </c>
      <c r="U286" s="10" t="n"/>
      <c r="V286" s="11" t="n"/>
      <c r="W286" s="16">
        <f>IF(OR(B286="",N286=0),0,IF(U286="",IF(Settings!$B$4&gt;T286,((YEAR(Settings!$B$4)-YEAR(IF(Q286="",B286,Q286)))*12+MONTH(Settings!$B$4)-MONTH(IF(Q286="",B286,Q286))+1),0),IF(U286&gt;T286,((YEAR(U286)-YEAR(IF(Q286="",B286,Q286)))*12+MONTH(U286)-MONTH(IF(Q286="",B286,Q286))+1),0)))</f>
        <v/>
      </c>
      <c r="X286" s="15">
        <f>ROUND(N286*Settings!$B$9*W286,0)</f>
        <v/>
      </c>
      <c r="Y286" s="15">
        <f>S286+X286</f>
        <v/>
      </c>
      <c r="Z286" s="18">
        <f>IF(B286="","",DATE(YEAR(IF(Q286="",B286,Q286)),MONTH(IF(Q286="",B286,Q286)),1))</f>
        <v/>
      </c>
      <c r="AA286" s="9">
        <f>IF(B286="","","Q"&amp;(INT(MOD(MONTH(IF(Q286="",B286,Q286))-4,12)/3)+1))</f>
        <v/>
      </c>
      <c r="AB286" s="9">
        <f>IF(H286="","",IFERROR(INDEX(Rates!$M$5:$M$26,MATCH(H286,Rates!$A$5:$A$26,0)),""))</f>
        <v/>
      </c>
    </row>
    <row r="287">
      <c r="A287" s="9">
        <f>IF(B287="","",ROW()-4)</f>
        <v/>
      </c>
      <c r="B287" s="10" t="n"/>
      <c r="C287" s="11" t="n"/>
      <c r="D287" s="11" t="n"/>
      <c r="E287" s="9">
        <f>IF(B287="","",IF(D287="","No PAN",IF(AND(LEN(D287)=10,ISERROR(VALUE(LEFT(D287,1))),ISERROR(VALUE(MID(D287,5,1))),ISNUMBER(VALUE(MID(D287,6,4))),ISERROR(VALUE(RIGHT(D287,1)))),"Format OK","Check PAN")))</f>
        <v/>
      </c>
      <c r="F287" s="11" t="n"/>
      <c r="G287" s="9">
        <f>IF(B287="","",IF(F287&lt;&gt;"",F287,IF(E287&lt;&gt;"Format OK","Others",IF(OR(MID(D287,4,1)="P",MID(D287,4,1)="H"),"Individual/HUF",IF(MID(D287,4,1)="C","Company","Others")))))</f>
        <v/>
      </c>
      <c r="H287" s="11" t="n"/>
      <c r="I287" s="9">
        <f>IF(H287="","",IFERROR(INDEX(IF(G287="Individual/HUF",Rates!$C$5:$C$26,IF(G287="Company",Rates!$D$5:$D$26,Rates!$E$5:$E$26)),MATCH(H287,Rates!$A$5:$A$26,0)),"?"))</f>
        <v/>
      </c>
      <c r="J287" s="12" t="n"/>
      <c r="K287" s="13">
        <f>IF(H287="","",IFERROR(INDEX(IF(G287="Individual/HUF",Rates!$I$5:$I$26,IF(G287="Company",Rates!$J$5:$J$26,Rates!$K$5:$K$26)),MATCH(H287,Rates!$A$5:$A$26,0)),""))</f>
        <v/>
      </c>
      <c r="L287" s="14" t="n"/>
      <c r="M287" s="13">
        <f>IF(H287="","",IF(L287&lt;&gt;"",IF(E287="Format OK",L287,MAX(L287,INDEX(Rates!$L$5:$L$26,MATCH(H287,Rates!$A$5:$A$26,0)))),IF(K287="","rate?",IF(E287="Format OK",K287,MAX(K287,INDEX(Rates!$L$5:$L$26,MATCH(H287,Rates!$A$5:$A$26,0)))))))</f>
        <v/>
      </c>
      <c r="N287" s="15">
        <f>IF(OR(H287="",NOT(ISNUMBER(M287))),0,IF(AND(LEFT(P287,5)="Below",L287=""),0,ROUND(J287*M287,0)))</f>
        <v/>
      </c>
      <c r="O287" s="15">
        <f>IF(H287="","",SUMIFS($J$5:$J$504,$C$5:$C$504,C287,$H$5:$H$504,H287,$B$5:$B$504,"&lt;="&amp;B287,$B$5:$B$504,"&gt;="&amp;Settings!$B$5))</f>
        <v/>
      </c>
      <c r="P287" s="9">
        <f>IF(H287="","",IFERROR(IF(AND(INDEX(Rates!$F$5:$F$26,MATCH(H287,Rates!$A$5:$A$26,0))=0,INDEX(Rates!$G$5:$G$26,MATCH(H287,Rates!$A$5:$A$26,0))=0),"Deduct (no threshold)",IF(OR(AND(INDEX(Rates!$F$5:$F$26,MATCH(H287,Rates!$A$5:$A$26,0))&gt;0,J287&gt;INDEX(Rates!$F$5:$F$26,MATCH(H287,Rates!$A$5:$A$26,0))),AND(INDEX(Rates!$G$5:$G$26,MATCH(H287,Rates!$A$5:$A$26,0))&gt;0,O287&gt;INDEX(Rates!$G$5:$G$26,MATCH(H287,Rates!$A$5:$A$26,0)))),"Deduct","Below threshold: check")),"?"))</f>
        <v/>
      </c>
      <c r="Q287" s="10" t="n"/>
      <c r="R287" s="16">
        <f>IF(OR(B287="",Q287=""),0,IF(Q287&gt;B287,((YEAR(Q287)-YEAR(B287))*12+MONTH(Q287)-MONTH(B287)+1),0))</f>
        <v/>
      </c>
      <c r="S287" s="15">
        <f>ROUND(N287*Settings!$B$8*R287,0)</f>
        <v/>
      </c>
      <c r="T287" s="17">
        <f>IF(B287="","",IF(MONTH(IF(Q287="",B287,Q287))=3,DATE(YEAR(IF(Q287="",B287,Q287)),4,30),DATE(YEAR(IF(Q287="",B287,Q287)),MONTH(IF(Q287="",B287,Q287))+1,7)))</f>
        <v/>
      </c>
      <c r="U287" s="10" t="n"/>
      <c r="V287" s="11" t="n"/>
      <c r="W287" s="16">
        <f>IF(OR(B287="",N287=0),0,IF(U287="",IF(Settings!$B$4&gt;T287,((YEAR(Settings!$B$4)-YEAR(IF(Q287="",B287,Q287)))*12+MONTH(Settings!$B$4)-MONTH(IF(Q287="",B287,Q287))+1),0),IF(U287&gt;T287,((YEAR(U287)-YEAR(IF(Q287="",B287,Q287)))*12+MONTH(U287)-MONTH(IF(Q287="",B287,Q287))+1),0)))</f>
        <v/>
      </c>
      <c r="X287" s="15">
        <f>ROUND(N287*Settings!$B$9*W287,0)</f>
        <v/>
      </c>
      <c r="Y287" s="15">
        <f>S287+X287</f>
        <v/>
      </c>
      <c r="Z287" s="18">
        <f>IF(B287="","",DATE(YEAR(IF(Q287="",B287,Q287)),MONTH(IF(Q287="",B287,Q287)),1))</f>
        <v/>
      </c>
      <c r="AA287" s="9">
        <f>IF(B287="","","Q"&amp;(INT(MOD(MONTH(IF(Q287="",B287,Q287))-4,12)/3)+1))</f>
        <v/>
      </c>
      <c r="AB287" s="9">
        <f>IF(H287="","",IFERROR(INDEX(Rates!$M$5:$M$26,MATCH(H287,Rates!$A$5:$A$26,0)),""))</f>
        <v/>
      </c>
    </row>
    <row r="288">
      <c r="A288" s="9">
        <f>IF(B288="","",ROW()-4)</f>
        <v/>
      </c>
      <c r="B288" s="10" t="n"/>
      <c r="C288" s="11" t="n"/>
      <c r="D288" s="11" t="n"/>
      <c r="E288" s="9">
        <f>IF(B288="","",IF(D288="","No PAN",IF(AND(LEN(D288)=10,ISERROR(VALUE(LEFT(D288,1))),ISERROR(VALUE(MID(D288,5,1))),ISNUMBER(VALUE(MID(D288,6,4))),ISERROR(VALUE(RIGHT(D288,1)))),"Format OK","Check PAN")))</f>
        <v/>
      </c>
      <c r="F288" s="11" t="n"/>
      <c r="G288" s="9">
        <f>IF(B288="","",IF(F288&lt;&gt;"",F288,IF(E288&lt;&gt;"Format OK","Others",IF(OR(MID(D288,4,1)="P",MID(D288,4,1)="H"),"Individual/HUF",IF(MID(D288,4,1)="C","Company","Others")))))</f>
        <v/>
      </c>
      <c r="H288" s="11" t="n"/>
      <c r="I288" s="9">
        <f>IF(H288="","",IFERROR(INDEX(IF(G288="Individual/HUF",Rates!$C$5:$C$26,IF(G288="Company",Rates!$D$5:$D$26,Rates!$E$5:$E$26)),MATCH(H288,Rates!$A$5:$A$26,0)),"?"))</f>
        <v/>
      </c>
      <c r="J288" s="12" t="n"/>
      <c r="K288" s="13">
        <f>IF(H288="","",IFERROR(INDEX(IF(G288="Individual/HUF",Rates!$I$5:$I$26,IF(G288="Company",Rates!$J$5:$J$26,Rates!$K$5:$K$26)),MATCH(H288,Rates!$A$5:$A$26,0)),""))</f>
        <v/>
      </c>
      <c r="L288" s="14" t="n"/>
      <c r="M288" s="13">
        <f>IF(H288="","",IF(L288&lt;&gt;"",IF(E288="Format OK",L288,MAX(L288,INDEX(Rates!$L$5:$L$26,MATCH(H288,Rates!$A$5:$A$26,0)))),IF(K288="","rate?",IF(E288="Format OK",K288,MAX(K288,INDEX(Rates!$L$5:$L$26,MATCH(H288,Rates!$A$5:$A$26,0)))))))</f>
        <v/>
      </c>
      <c r="N288" s="15">
        <f>IF(OR(H288="",NOT(ISNUMBER(M288))),0,IF(AND(LEFT(P288,5)="Below",L288=""),0,ROUND(J288*M288,0)))</f>
        <v/>
      </c>
      <c r="O288" s="15">
        <f>IF(H288="","",SUMIFS($J$5:$J$504,$C$5:$C$504,C288,$H$5:$H$504,H288,$B$5:$B$504,"&lt;="&amp;B288,$B$5:$B$504,"&gt;="&amp;Settings!$B$5))</f>
        <v/>
      </c>
      <c r="P288" s="9">
        <f>IF(H288="","",IFERROR(IF(AND(INDEX(Rates!$F$5:$F$26,MATCH(H288,Rates!$A$5:$A$26,0))=0,INDEX(Rates!$G$5:$G$26,MATCH(H288,Rates!$A$5:$A$26,0))=0),"Deduct (no threshold)",IF(OR(AND(INDEX(Rates!$F$5:$F$26,MATCH(H288,Rates!$A$5:$A$26,0))&gt;0,J288&gt;INDEX(Rates!$F$5:$F$26,MATCH(H288,Rates!$A$5:$A$26,0))),AND(INDEX(Rates!$G$5:$G$26,MATCH(H288,Rates!$A$5:$A$26,0))&gt;0,O288&gt;INDEX(Rates!$G$5:$G$26,MATCH(H288,Rates!$A$5:$A$26,0)))),"Deduct","Below threshold: check")),"?"))</f>
        <v/>
      </c>
      <c r="Q288" s="10" t="n"/>
      <c r="R288" s="16">
        <f>IF(OR(B288="",Q288=""),0,IF(Q288&gt;B288,((YEAR(Q288)-YEAR(B288))*12+MONTH(Q288)-MONTH(B288)+1),0))</f>
        <v/>
      </c>
      <c r="S288" s="15">
        <f>ROUND(N288*Settings!$B$8*R288,0)</f>
        <v/>
      </c>
      <c r="T288" s="17">
        <f>IF(B288="","",IF(MONTH(IF(Q288="",B288,Q288))=3,DATE(YEAR(IF(Q288="",B288,Q288)),4,30),DATE(YEAR(IF(Q288="",B288,Q288)),MONTH(IF(Q288="",B288,Q288))+1,7)))</f>
        <v/>
      </c>
      <c r="U288" s="10" t="n"/>
      <c r="V288" s="11" t="n"/>
      <c r="W288" s="16">
        <f>IF(OR(B288="",N288=0),0,IF(U288="",IF(Settings!$B$4&gt;T288,((YEAR(Settings!$B$4)-YEAR(IF(Q288="",B288,Q288)))*12+MONTH(Settings!$B$4)-MONTH(IF(Q288="",B288,Q288))+1),0),IF(U288&gt;T288,((YEAR(U288)-YEAR(IF(Q288="",B288,Q288)))*12+MONTH(U288)-MONTH(IF(Q288="",B288,Q288))+1),0)))</f>
        <v/>
      </c>
      <c r="X288" s="15">
        <f>ROUND(N288*Settings!$B$9*W288,0)</f>
        <v/>
      </c>
      <c r="Y288" s="15">
        <f>S288+X288</f>
        <v/>
      </c>
      <c r="Z288" s="18">
        <f>IF(B288="","",DATE(YEAR(IF(Q288="",B288,Q288)),MONTH(IF(Q288="",B288,Q288)),1))</f>
        <v/>
      </c>
      <c r="AA288" s="9">
        <f>IF(B288="","","Q"&amp;(INT(MOD(MONTH(IF(Q288="",B288,Q288))-4,12)/3)+1))</f>
        <v/>
      </c>
      <c r="AB288" s="9">
        <f>IF(H288="","",IFERROR(INDEX(Rates!$M$5:$M$26,MATCH(H288,Rates!$A$5:$A$26,0)),""))</f>
        <v/>
      </c>
    </row>
    <row r="289">
      <c r="A289" s="9">
        <f>IF(B289="","",ROW()-4)</f>
        <v/>
      </c>
      <c r="B289" s="10" t="n"/>
      <c r="C289" s="11" t="n"/>
      <c r="D289" s="11" t="n"/>
      <c r="E289" s="9">
        <f>IF(B289="","",IF(D289="","No PAN",IF(AND(LEN(D289)=10,ISERROR(VALUE(LEFT(D289,1))),ISERROR(VALUE(MID(D289,5,1))),ISNUMBER(VALUE(MID(D289,6,4))),ISERROR(VALUE(RIGHT(D289,1)))),"Format OK","Check PAN")))</f>
        <v/>
      </c>
      <c r="F289" s="11" t="n"/>
      <c r="G289" s="9">
        <f>IF(B289="","",IF(F289&lt;&gt;"",F289,IF(E289&lt;&gt;"Format OK","Others",IF(OR(MID(D289,4,1)="P",MID(D289,4,1)="H"),"Individual/HUF",IF(MID(D289,4,1)="C","Company","Others")))))</f>
        <v/>
      </c>
      <c r="H289" s="11" t="n"/>
      <c r="I289" s="9">
        <f>IF(H289="","",IFERROR(INDEX(IF(G289="Individual/HUF",Rates!$C$5:$C$26,IF(G289="Company",Rates!$D$5:$D$26,Rates!$E$5:$E$26)),MATCH(H289,Rates!$A$5:$A$26,0)),"?"))</f>
        <v/>
      </c>
      <c r="J289" s="12" t="n"/>
      <c r="K289" s="13">
        <f>IF(H289="","",IFERROR(INDEX(IF(G289="Individual/HUF",Rates!$I$5:$I$26,IF(G289="Company",Rates!$J$5:$J$26,Rates!$K$5:$K$26)),MATCH(H289,Rates!$A$5:$A$26,0)),""))</f>
        <v/>
      </c>
      <c r="L289" s="14" t="n"/>
      <c r="M289" s="13">
        <f>IF(H289="","",IF(L289&lt;&gt;"",IF(E289="Format OK",L289,MAX(L289,INDEX(Rates!$L$5:$L$26,MATCH(H289,Rates!$A$5:$A$26,0)))),IF(K289="","rate?",IF(E289="Format OK",K289,MAX(K289,INDEX(Rates!$L$5:$L$26,MATCH(H289,Rates!$A$5:$A$26,0)))))))</f>
        <v/>
      </c>
      <c r="N289" s="15">
        <f>IF(OR(H289="",NOT(ISNUMBER(M289))),0,IF(AND(LEFT(P289,5)="Below",L289=""),0,ROUND(J289*M289,0)))</f>
        <v/>
      </c>
      <c r="O289" s="15">
        <f>IF(H289="","",SUMIFS($J$5:$J$504,$C$5:$C$504,C289,$H$5:$H$504,H289,$B$5:$B$504,"&lt;="&amp;B289,$B$5:$B$504,"&gt;="&amp;Settings!$B$5))</f>
        <v/>
      </c>
      <c r="P289" s="9">
        <f>IF(H289="","",IFERROR(IF(AND(INDEX(Rates!$F$5:$F$26,MATCH(H289,Rates!$A$5:$A$26,0))=0,INDEX(Rates!$G$5:$G$26,MATCH(H289,Rates!$A$5:$A$26,0))=0),"Deduct (no threshold)",IF(OR(AND(INDEX(Rates!$F$5:$F$26,MATCH(H289,Rates!$A$5:$A$26,0))&gt;0,J289&gt;INDEX(Rates!$F$5:$F$26,MATCH(H289,Rates!$A$5:$A$26,0))),AND(INDEX(Rates!$G$5:$G$26,MATCH(H289,Rates!$A$5:$A$26,0))&gt;0,O289&gt;INDEX(Rates!$G$5:$G$26,MATCH(H289,Rates!$A$5:$A$26,0)))),"Deduct","Below threshold: check")),"?"))</f>
        <v/>
      </c>
      <c r="Q289" s="10" t="n"/>
      <c r="R289" s="16">
        <f>IF(OR(B289="",Q289=""),0,IF(Q289&gt;B289,((YEAR(Q289)-YEAR(B289))*12+MONTH(Q289)-MONTH(B289)+1),0))</f>
        <v/>
      </c>
      <c r="S289" s="15">
        <f>ROUND(N289*Settings!$B$8*R289,0)</f>
        <v/>
      </c>
      <c r="T289" s="17">
        <f>IF(B289="","",IF(MONTH(IF(Q289="",B289,Q289))=3,DATE(YEAR(IF(Q289="",B289,Q289)),4,30),DATE(YEAR(IF(Q289="",B289,Q289)),MONTH(IF(Q289="",B289,Q289))+1,7)))</f>
        <v/>
      </c>
      <c r="U289" s="10" t="n"/>
      <c r="V289" s="11" t="n"/>
      <c r="W289" s="16">
        <f>IF(OR(B289="",N289=0),0,IF(U289="",IF(Settings!$B$4&gt;T289,((YEAR(Settings!$B$4)-YEAR(IF(Q289="",B289,Q289)))*12+MONTH(Settings!$B$4)-MONTH(IF(Q289="",B289,Q289))+1),0),IF(U289&gt;T289,((YEAR(U289)-YEAR(IF(Q289="",B289,Q289)))*12+MONTH(U289)-MONTH(IF(Q289="",B289,Q289))+1),0)))</f>
        <v/>
      </c>
      <c r="X289" s="15">
        <f>ROUND(N289*Settings!$B$9*W289,0)</f>
        <v/>
      </c>
      <c r="Y289" s="15">
        <f>S289+X289</f>
        <v/>
      </c>
      <c r="Z289" s="18">
        <f>IF(B289="","",DATE(YEAR(IF(Q289="",B289,Q289)),MONTH(IF(Q289="",B289,Q289)),1))</f>
        <v/>
      </c>
      <c r="AA289" s="9">
        <f>IF(B289="","","Q"&amp;(INT(MOD(MONTH(IF(Q289="",B289,Q289))-4,12)/3)+1))</f>
        <v/>
      </c>
      <c r="AB289" s="9">
        <f>IF(H289="","",IFERROR(INDEX(Rates!$M$5:$M$26,MATCH(H289,Rates!$A$5:$A$26,0)),""))</f>
        <v/>
      </c>
    </row>
    <row r="290">
      <c r="A290" s="9">
        <f>IF(B290="","",ROW()-4)</f>
        <v/>
      </c>
      <c r="B290" s="10" t="n"/>
      <c r="C290" s="11" t="n"/>
      <c r="D290" s="11" t="n"/>
      <c r="E290" s="9">
        <f>IF(B290="","",IF(D290="","No PAN",IF(AND(LEN(D290)=10,ISERROR(VALUE(LEFT(D290,1))),ISERROR(VALUE(MID(D290,5,1))),ISNUMBER(VALUE(MID(D290,6,4))),ISERROR(VALUE(RIGHT(D290,1)))),"Format OK","Check PAN")))</f>
        <v/>
      </c>
      <c r="F290" s="11" t="n"/>
      <c r="G290" s="9">
        <f>IF(B290="","",IF(F290&lt;&gt;"",F290,IF(E290&lt;&gt;"Format OK","Others",IF(OR(MID(D290,4,1)="P",MID(D290,4,1)="H"),"Individual/HUF",IF(MID(D290,4,1)="C","Company","Others")))))</f>
        <v/>
      </c>
      <c r="H290" s="11" t="n"/>
      <c r="I290" s="9">
        <f>IF(H290="","",IFERROR(INDEX(IF(G290="Individual/HUF",Rates!$C$5:$C$26,IF(G290="Company",Rates!$D$5:$D$26,Rates!$E$5:$E$26)),MATCH(H290,Rates!$A$5:$A$26,0)),"?"))</f>
        <v/>
      </c>
      <c r="J290" s="12" t="n"/>
      <c r="K290" s="13">
        <f>IF(H290="","",IFERROR(INDEX(IF(G290="Individual/HUF",Rates!$I$5:$I$26,IF(G290="Company",Rates!$J$5:$J$26,Rates!$K$5:$K$26)),MATCH(H290,Rates!$A$5:$A$26,0)),""))</f>
        <v/>
      </c>
      <c r="L290" s="14" t="n"/>
      <c r="M290" s="13">
        <f>IF(H290="","",IF(L290&lt;&gt;"",IF(E290="Format OK",L290,MAX(L290,INDEX(Rates!$L$5:$L$26,MATCH(H290,Rates!$A$5:$A$26,0)))),IF(K290="","rate?",IF(E290="Format OK",K290,MAX(K290,INDEX(Rates!$L$5:$L$26,MATCH(H290,Rates!$A$5:$A$26,0)))))))</f>
        <v/>
      </c>
      <c r="N290" s="15">
        <f>IF(OR(H290="",NOT(ISNUMBER(M290))),0,IF(AND(LEFT(P290,5)="Below",L290=""),0,ROUND(J290*M290,0)))</f>
        <v/>
      </c>
      <c r="O290" s="15">
        <f>IF(H290="","",SUMIFS($J$5:$J$504,$C$5:$C$504,C290,$H$5:$H$504,H290,$B$5:$B$504,"&lt;="&amp;B290,$B$5:$B$504,"&gt;="&amp;Settings!$B$5))</f>
        <v/>
      </c>
      <c r="P290" s="9">
        <f>IF(H290="","",IFERROR(IF(AND(INDEX(Rates!$F$5:$F$26,MATCH(H290,Rates!$A$5:$A$26,0))=0,INDEX(Rates!$G$5:$G$26,MATCH(H290,Rates!$A$5:$A$26,0))=0),"Deduct (no threshold)",IF(OR(AND(INDEX(Rates!$F$5:$F$26,MATCH(H290,Rates!$A$5:$A$26,0))&gt;0,J290&gt;INDEX(Rates!$F$5:$F$26,MATCH(H290,Rates!$A$5:$A$26,0))),AND(INDEX(Rates!$G$5:$G$26,MATCH(H290,Rates!$A$5:$A$26,0))&gt;0,O290&gt;INDEX(Rates!$G$5:$G$26,MATCH(H290,Rates!$A$5:$A$26,0)))),"Deduct","Below threshold: check")),"?"))</f>
        <v/>
      </c>
      <c r="Q290" s="10" t="n"/>
      <c r="R290" s="16">
        <f>IF(OR(B290="",Q290=""),0,IF(Q290&gt;B290,((YEAR(Q290)-YEAR(B290))*12+MONTH(Q290)-MONTH(B290)+1),0))</f>
        <v/>
      </c>
      <c r="S290" s="15">
        <f>ROUND(N290*Settings!$B$8*R290,0)</f>
        <v/>
      </c>
      <c r="T290" s="17">
        <f>IF(B290="","",IF(MONTH(IF(Q290="",B290,Q290))=3,DATE(YEAR(IF(Q290="",B290,Q290)),4,30),DATE(YEAR(IF(Q290="",B290,Q290)),MONTH(IF(Q290="",B290,Q290))+1,7)))</f>
        <v/>
      </c>
      <c r="U290" s="10" t="n"/>
      <c r="V290" s="11" t="n"/>
      <c r="W290" s="16">
        <f>IF(OR(B290="",N290=0),0,IF(U290="",IF(Settings!$B$4&gt;T290,((YEAR(Settings!$B$4)-YEAR(IF(Q290="",B290,Q290)))*12+MONTH(Settings!$B$4)-MONTH(IF(Q290="",B290,Q290))+1),0),IF(U290&gt;T290,((YEAR(U290)-YEAR(IF(Q290="",B290,Q290)))*12+MONTH(U290)-MONTH(IF(Q290="",B290,Q290))+1),0)))</f>
        <v/>
      </c>
      <c r="X290" s="15">
        <f>ROUND(N290*Settings!$B$9*W290,0)</f>
        <v/>
      </c>
      <c r="Y290" s="15">
        <f>S290+X290</f>
        <v/>
      </c>
      <c r="Z290" s="18">
        <f>IF(B290="","",DATE(YEAR(IF(Q290="",B290,Q290)),MONTH(IF(Q290="",B290,Q290)),1))</f>
        <v/>
      </c>
      <c r="AA290" s="9">
        <f>IF(B290="","","Q"&amp;(INT(MOD(MONTH(IF(Q290="",B290,Q290))-4,12)/3)+1))</f>
        <v/>
      </c>
      <c r="AB290" s="9">
        <f>IF(H290="","",IFERROR(INDEX(Rates!$M$5:$M$26,MATCH(H290,Rates!$A$5:$A$26,0)),""))</f>
        <v/>
      </c>
    </row>
    <row r="291">
      <c r="A291" s="9">
        <f>IF(B291="","",ROW()-4)</f>
        <v/>
      </c>
      <c r="B291" s="10" t="n"/>
      <c r="C291" s="11" t="n"/>
      <c r="D291" s="11" t="n"/>
      <c r="E291" s="9">
        <f>IF(B291="","",IF(D291="","No PAN",IF(AND(LEN(D291)=10,ISERROR(VALUE(LEFT(D291,1))),ISERROR(VALUE(MID(D291,5,1))),ISNUMBER(VALUE(MID(D291,6,4))),ISERROR(VALUE(RIGHT(D291,1)))),"Format OK","Check PAN")))</f>
        <v/>
      </c>
      <c r="F291" s="11" t="n"/>
      <c r="G291" s="9">
        <f>IF(B291="","",IF(F291&lt;&gt;"",F291,IF(E291&lt;&gt;"Format OK","Others",IF(OR(MID(D291,4,1)="P",MID(D291,4,1)="H"),"Individual/HUF",IF(MID(D291,4,1)="C","Company","Others")))))</f>
        <v/>
      </c>
      <c r="H291" s="11" t="n"/>
      <c r="I291" s="9">
        <f>IF(H291="","",IFERROR(INDEX(IF(G291="Individual/HUF",Rates!$C$5:$C$26,IF(G291="Company",Rates!$D$5:$D$26,Rates!$E$5:$E$26)),MATCH(H291,Rates!$A$5:$A$26,0)),"?"))</f>
        <v/>
      </c>
      <c r="J291" s="12" t="n"/>
      <c r="K291" s="13">
        <f>IF(H291="","",IFERROR(INDEX(IF(G291="Individual/HUF",Rates!$I$5:$I$26,IF(G291="Company",Rates!$J$5:$J$26,Rates!$K$5:$K$26)),MATCH(H291,Rates!$A$5:$A$26,0)),""))</f>
        <v/>
      </c>
      <c r="L291" s="14" t="n"/>
      <c r="M291" s="13">
        <f>IF(H291="","",IF(L291&lt;&gt;"",IF(E291="Format OK",L291,MAX(L291,INDEX(Rates!$L$5:$L$26,MATCH(H291,Rates!$A$5:$A$26,0)))),IF(K291="","rate?",IF(E291="Format OK",K291,MAX(K291,INDEX(Rates!$L$5:$L$26,MATCH(H291,Rates!$A$5:$A$26,0)))))))</f>
        <v/>
      </c>
      <c r="N291" s="15">
        <f>IF(OR(H291="",NOT(ISNUMBER(M291))),0,IF(AND(LEFT(P291,5)="Below",L291=""),0,ROUND(J291*M291,0)))</f>
        <v/>
      </c>
      <c r="O291" s="15">
        <f>IF(H291="","",SUMIFS($J$5:$J$504,$C$5:$C$504,C291,$H$5:$H$504,H291,$B$5:$B$504,"&lt;="&amp;B291,$B$5:$B$504,"&gt;="&amp;Settings!$B$5))</f>
        <v/>
      </c>
      <c r="P291" s="9">
        <f>IF(H291="","",IFERROR(IF(AND(INDEX(Rates!$F$5:$F$26,MATCH(H291,Rates!$A$5:$A$26,0))=0,INDEX(Rates!$G$5:$G$26,MATCH(H291,Rates!$A$5:$A$26,0))=0),"Deduct (no threshold)",IF(OR(AND(INDEX(Rates!$F$5:$F$26,MATCH(H291,Rates!$A$5:$A$26,0))&gt;0,J291&gt;INDEX(Rates!$F$5:$F$26,MATCH(H291,Rates!$A$5:$A$26,0))),AND(INDEX(Rates!$G$5:$G$26,MATCH(H291,Rates!$A$5:$A$26,0))&gt;0,O291&gt;INDEX(Rates!$G$5:$G$26,MATCH(H291,Rates!$A$5:$A$26,0)))),"Deduct","Below threshold: check")),"?"))</f>
        <v/>
      </c>
      <c r="Q291" s="10" t="n"/>
      <c r="R291" s="16">
        <f>IF(OR(B291="",Q291=""),0,IF(Q291&gt;B291,((YEAR(Q291)-YEAR(B291))*12+MONTH(Q291)-MONTH(B291)+1),0))</f>
        <v/>
      </c>
      <c r="S291" s="15">
        <f>ROUND(N291*Settings!$B$8*R291,0)</f>
        <v/>
      </c>
      <c r="T291" s="17">
        <f>IF(B291="","",IF(MONTH(IF(Q291="",B291,Q291))=3,DATE(YEAR(IF(Q291="",B291,Q291)),4,30),DATE(YEAR(IF(Q291="",B291,Q291)),MONTH(IF(Q291="",B291,Q291))+1,7)))</f>
        <v/>
      </c>
      <c r="U291" s="10" t="n"/>
      <c r="V291" s="11" t="n"/>
      <c r="W291" s="16">
        <f>IF(OR(B291="",N291=0),0,IF(U291="",IF(Settings!$B$4&gt;T291,((YEAR(Settings!$B$4)-YEAR(IF(Q291="",B291,Q291)))*12+MONTH(Settings!$B$4)-MONTH(IF(Q291="",B291,Q291))+1),0),IF(U291&gt;T291,((YEAR(U291)-YEAR(IF(Q291="",B291,Q291)))*12+MONTH(U291)-MONTH(IF(Q291="",B291,Q291))+1),0)))</f>
        <v/>
      </c>
      <c r="X291" s="15">
        <f>ROUND(N291*Settings!$B$9*W291,0)</f>
        <v/>
      </c>
      <c r="Y291" s="15">
        <f>S291+X291</f>
        <v/>
      </c>
      <c r="Z291" s="18">
        <f>IF(B291="","",DATE(YEAR(IF(Q291="",B291,Q291)),MONTH(IF(Q291="",B291,Q291)),1))</f>
        <v/>
      </c>
      <c r="AA291" s="9">
        <f>IF(B291="","","Q"&amp;(INT(MOD(MONTH(IF(Q291="",B291,Q291))-4,12)/3)+1))</f>
        <v/>
      </c>
      <c r="AB291" s="9">
        <f>IF(H291="","",IFERROR(INDEX(Rates!$M$5:$M$26,MATCH(H291,Rates!$A$5:$A$26,0)),""))</f>
        <v/>
      </c>
    </row>
    <row r="292">
      <c r="A292" s="9">
        <f>IF(B292="","",ROW()-4)</f>
        <v/>
      </c>
      <c r="B292" s="10" t="n"/>
      <c r="C292" s="11" t="n"/>
      <c r="D292" s="11" t="n"/>
      <c r="E292" s="9">
        <f>IF(B292="","",IF(D292="","No PAN",IF(AND(LEN(D292)=10,ISERROR(VALUE(LEFT(D292,1))),ISERROR(VALUE(MID(D292,5,1))),ISNUMBER(VALUE(MID(D292,6,4))),ISERROR(VALUE(RIGHT(D292,1)))),"Format OK","Check PAN")))</f>
        <v/>
      </c>
      <c r="F292" s="11" t="n"/>
      <c r="G292" s="9">
        <f>IF(B292="","",IF(F292&lt;&gt;"",F292,IF(E292&lt;&gt;"Format OK","Others",IF(OR(MID(D292,4,1)="P",MID(D292,4,1)="H"),"Individual/HUF",IF(MID(D292,4,1)="C","Company","Others")))))</f>
        <v/>
      </c>
      <c r="H292" s="11" t="n"/>
      <c r="I292" s="9">
        <f>IF(H292="","",IFERROR(INDEX(IF(G292="Individual/HUF",Rates!$C$5:$C$26,IF(G292="Company",Rates!$D$5:$D$26,Rates!$E$5:$E$26)),MATCH(H292,Rates!$A$5:$A$26,0)),"?"))</f>
        <v/>
      </c>
      <c r="J292" s="12" t="n"/>
      <c r="K292" s="13">
        <f>IF(H292="","",IFERROR(INDEX(IF(G292="Individual/HUF",Rates!$I$5:$I$26,IF(G292="Company",Rates!$J$5:$J$26,Rates!$K$5:$K$26)),MATCH(H292,Rates!$A$5:$A$26,0)),""))</f>
        <v/>
      </c>
      <c r="L292" s="14" t="n"/>
      <c r="M292" s="13">
        <f>IF(H292="","",IF(L292&lt;&gt;"",IF(E292="Format OK",L292,MAX(L292,INDEX(Rates!$L$5:$L$26,MATCH(H292,Rates!$A$5:$A$26,0)))),IF(K292="","rate?",IF(E292="Format OK",K292,MAX(K292,INDEX(Rates!$L$5:$L$26,MATCH(H292,Rates!$A$5:$A$26,0)))))))</f>
        <v/>
      </c>
      <c r="N292" s="15">
        <f>IF(OR(H292="",NOT(ISNUMBER(M292))),0,IF(AND(LEFT(P292,5)="Below",L292=""),0,ROUND(J292*M292,0)))</f>
        <v/>
      </c>
      <c r="O292" s="15">
        <f>IF(H292="","",SUMIFS($J$5:$J$504,$C$5:$C$504,C292,$H$5:$H$504,H292,$B$5:$B$504,"&lt;="&amp;B292,$B$5:$B$504,"&gt;="&amp;Settings!$B$5))</f>
        <v/>
      </c>
      <c r="P292" s="9">
        <f>IF(H292="","",IFERROR(IF(AND(INDEX(Rates!$F$5:$F$26,MATCH(H292,Rates!$A$5:$A$26,0))=0,INDEX(Rates!$G$5:$G$26,MATCH(H292,Rates!$A$5:$A$26,0))=0),"Deduct (no threshold)",IF(OR(AND(INDEX(Rates!$F$5:$F$26,MATCH(H292,Rates!$A$5:$A$26,0))&gt;0,J292&gt;INDEX(Rates!$F$5:$F$26,MATCH(H292,Rates!$A$5:$A$26,0))),AND(INDEX(Rates!$G$5:$G$26,MATCH(H292,Rates!$A$5:$A$26,0))&gt;0,O292&gt;INDEX(Rates!$G$5:$G$26,MATCH(H292,Rates!$A$5:$A$26,0)))),"Deduct","Below threshold: check")),"?"))</f>
        <v/>
      </c>
      <c r="Q292" s="10" t="n"/>
      <c r="R292" s="16">
        <f>IF(OR(B292="",Q292=""),0,IF(Q292&gt;B292,((YEAR(Q292)-YEAR(B292))*12+MONTH(Q292)-MONTH(B292)+1),0))</f>
        <v/>
      </c>
      <c r="S292" s="15">
        <f>ROUND(N292*Settings!$B$8*R292,0)</f>
        <v/>
      </c>
      <c r="T292" s="17">
        <f>IF(B292="","",IF(MONTH(IF(Q292="",B292,Q292))=3,DATE(YEAR(IF(Q292="",B292,Q292)),4,30),DATE(YEAR(IF(Q292="",B292,Q292)),MONTH(IF(Q292="",B292,Q292))+1,7)))</f>
        <v/>
      </c>
      <c r="U292" s="10" t="n"/>
      <c r="V292" s="11" t="n"/>
      <c r="W292" s="16">
        <f>IF(OR(B292="",N292=0),0,IF(U292="",IF(Settings!$B$4&gt;T292,((YEAR(Settings!$B$4)-YEAR(IF(Q292="",B292,Q292)))*12+MONTH(Settings!$B$4)-MONTH(IF(Q292="",B292,Q292))+1),0),IF(U292&gt;T292,((YEAR(U292)-YEAR(IF(Q292="",B292,Q292)))*12+MONTH(U292)-MONTH(IF(Q292="",B292,Q292))+1),0)))</f>
        <v/>
      </c>
      <c r="X292" s="15">
        <f>ROUND(N292*Settings!$B$9*W292,0)</f>
        <v/>
      </c>
      <c r="Y292" s="15">
        <f>S292+X292</f>
        <v/>
      </c>
      <c r="Z292" s="18">
        <f>IF(B292="","",DATE(YEAR(IF(Q292="",B292,Q292)),MONTH(IF(Q292="",B292,Q292)),1))</f>
        <v/>
      </c>
      <c r="AA292" s="9">
        <f>IF(B292="","","Q"&amp;(INT(MOD(MONTH(IF(Q292="",B292,Q292))-4,12)/3)+1))</f>
        <v/>
      </c>
      <c r="AB292" s="9">
        <f>IF(H292="","",IFERROR(INDEX(Rates!$M$5:$M$26,MATCH(H292,Rates!$A$5:$A$26,0)),""))</f>
        <v/>
      </c>
    </row>
    <row r="293">
      <c r="A293" s="9">
        <f>IF(B293="","",ROW()-4)</f>
        <v/>
      </c>
      <c r="B293" s="10" t="n"/>
      <c r="C293" s="11" t="n"/>
      <c r="D293" s="11" t="n"/>
      <c r="E293" s="9">
        <f>IF(B293="","",IF(D293="","No PAN",IF(AND(LEN(D293)=10,ISERROR(VALUE(LEFT(D293,1))),ISERROR(VALUE(MID(D293,5,1))),ISNUMBER(VALUE(MID(D293,6,4))),ISERROR(VALUE(RIGHT(D293,1)))),"Format OK","Check PAN")))</f>
        <v/>
      </c>
      <c r="F293" s="11" t="n"/>
      <c r="G293" s="9">
        <f>IF(B293="","",IF(F293&lt;&gt;"",F293,IF(E293&lt;&gt;"Format OK","Others",IF(OR(MID(D293,4,1)="P",MID(D293,4,1)="H"),"Individual/HUF",IF(MID(D293,4,1)="C","Company","Others")))))</f>
        <v/>
      </c>
      <c r="H293" s="11" t="n"/>
      <c r="I293" s="9">
        <f>IF(H293="","",IFERROR(INDEX(IF(G293="Individual/HUF",Rates!$C$5:$C$26,IF(G293="Company",Rates!$D$5:$D$26,Rates!$E$5:$E$26)),MATCH(H293,Rates!$A$5:$A$26,0)),"?"))</f>
        <v/>
      </c>
      <c r="J293" s="12" t="n"/>
      <c r="K293" s="13">
        <f>IF(H293="","",IFERROR(INDEX(IF(G293="Individual/HUF",Rates!$I$5:$I$26,IF(G293="Company",Rates!$J$5:$J$26,Rates!$K$5:$K$26)),MATCH(H293,Rates!$A$5:$A$26,0)),""))</f>
        <v/>
      </c>
      <c r="L293" s="14" t="n"/>
      <c r="M293" s="13">
        <f>IF(H293="","",IF(L293&lt;&gt;"",IF(E293="Format OK",L293,MAX(L293,INDEX(Rates!$L$5:$L$26,MATCH(H293,Rates!$A$5:$A$26,0)))),IF(K293="","rate?",IF(E293="Format OK",K293,MAX(K293,INDEX(Rates!$L$5:$L$26,MATCH(H293,Rates!$A$5:$A$26,0)))))))</f>
        <v/>
      </c>
      <c r="N293" s="15">
        <f>IF(OR(H293="",NOT(ISNUMBER(M293))),0,IF(AND(LEFT(P293,5)="Below",L293=""),0,ROUND(J293*M293,0)))</f>
        <v/>
      </c>
      <c r="O293" s="15">
        <f>IF(H293="","",SUMIFS($J$5:$J$504,$C$5:$C$504,C293,$H$5:$H$504,H293,$B$5:$B$504,"&lt;="&amp;B293,$B$5:$B$504,"&gt;="&amp;Settings!$B$5))</f>
        <v/>
      </c>
      <c r="P293" s="9">
        <f>IF(H293="","",IFERROR(IF(AND(INDEX(Rates!$F$5:$F$26,MATCH(H293,Rates!$A$5:$A$26,0))=0,INDEX(Rates!$G$5:$G$26,MATCH(H293,Rates!$A$5:$A$26,0))=0),"Deduct (no threshold)",IF(OR(AND(INDEX(Rates!$F$5:$F$26,MATCH(H293,Rates!$A$5:$A$26,0))&gt;0,J293&gt;INDEX(Rates!$F$5:$F$26,MATCH(H293,Rates!$A$5:$A$26,0))),AND(INDEX(Rates!$G$5:$G$26,MATCH(H293,Rates!$A$5:$A$26,0))&gt;0,O293&gt;INDEX(Rates!$G$5:$G$26,MATCH(H293,Rates!$A$5:$A$26,0)))),"Deduct","Below threshold: check")),"?"))</f>
        <v/>
      </c>
      <c r="Q293" s="10" t="n"/>
      <c r="R293" s="16">
        <f>IF(OR(B293="",Q293=""),0,IF(Q293&gt;B293,((YEAR(Q293)-YEAR(B293))*12+MONTH(Q293)-MONTH(B293)+1),0))</f>
        <v/>
      </c>
      <c r="S293" s="15">
        <f>ROUND(N293*Settings!$B$8*R293,0)</f>
        <v/>
      </c>
      <c r="T293" s="17">
        <f>IF(B293="","",IF(MONTH(IF(Q293="",B293,Q293))=3,DATE(YEAR(IF(Q293="",B293,Q293)),4,30),DATE(YEAR(IF(Q293="",B293,Q293)),MONTH(IF(Q293="",B293,Q293))+1,7)))</f>
        <v/>
      </c>
      <c r="U293" s="10" t="n"/>
      <c r="V293" s="11" t="n"/>
      <c r="W293" s="16">
        <f>IF(OR(B293="",N293=0),0,IF(U293="",IF(Settings!$B$4&gt;T293,((YEAR(Settings!$B$4)-YEAR(IF(Q293="",B293,Q293)))*12+MONTH(Settings!$B$4)-MONTH(IF(Q293="",B293,Q293))+1),0),IF(U293&gt;T293,((YEAR(U293)-YEAR(IF(Q293="",B293,Q293)))*12+MONTH(U293)-MONTH(IF(Q293="",B293,Q293))+1),0)))</f>
        <v/>
      </c>
      <c r="X293" s="15">
        <f>ROUND(N293*Settings!$B$9*W293,0)</f>
        <v/>
      </c>
      <c r="Y293" s="15">
        <f>S293+X293</f>
        <v/>
      </c>
      <c r="Z293" s="18">
        <f>IF(B293="","",DATE(YEAR(IF(Q293="",B293,Q293)),MONTH(IF(Q293="",B293,Q293)),1))</f>
        <v/>
      </c>
      <c r="AA293" s="9">
        <f>IF(B293="","","Q"&amp;(INT(MOD(MONTH(IF(Q293="",B293,Q293))-4,12)/3)+1))</f>
        <v/>
      </c>
      <c r="AB293" s="9">
        <f>IF(H293="","",IFERROR(INDEX(Rates!$M$5:$M$26,MATCH(H293,Rates!$A$5:$A$26,0)),""))</f>
        <v/>
      </c>
    </row>
    <row r="294">
      <c r="A294" s="9">
        <f>IF(B294="","",ROW()-4)</f>
        <v/>
      </c>
      <c r="B294" s="10" t="n"/>
      <c r="C294" s="11" t="n"/>
      <c r="D294" s="11" t="n"/>
      <c r="E294" s="9">
        <f>IF(B294="","",IF(D294="","No PAN",IF(AND(LEN(D294)=10,ISERROR(VALUE(LEFT(D294,1))),ISERROR(VALUE(MID(D294,5,1))),ISNUMBER(VALUE(MID(D294,6,4))),ISERROR(VALUE(RIGHT(D294,1)))),"Format OK","Check PAN")))</f>
        <v/>
      </c>
      <c r="F294" s="11" t="n"/>
      <c r="G294" s="9">
        <f>IF(B294="","",IF(F294&lt;&gt;"",F294,IF(E294&lt;&gt;"Format OK","Others",IF(OR(MID(D294,4,1)="P",MID(D294,4,1)="H"),"Individual/HUF",IF(MID(D294,4,1)="C","Company","Others")))))</f>
        <v/>
      </c>
      <c r="H294" s="11" t="n"/>
      <c r="I294" s="9">
        <f>IF(H294="","",IFERROR(INDEX(IF(G294="Individual/HUF",Rates!$C$5:$C$26,IF(G294="Company",Rates!$D$5:$D$26,Rates!$E$5:$E$26)),MATCH(H294,Rates!$A$5:$A$26,0)),"?"))</f>
        <v/>
      </c>
      <c r="J294" s="12" t="n"/>
      <c r="K294" s="13">
        <f>IF(H294="","",IFERROR(INDEX(IF(G294="Individual/HUF",Rates!$I$5:$I$26,IF(G294="Company",Rates!$J$5:$J$26,Rates!$K$5:$K$26)),MATCH(H294,Rates!$A$5:$A$26,0)),""))</f>
        <v/>
      </c>
      <c r="L294" s="14" t="n"/>
      <c r="M294" s="13">
        <f>IF(H294="","",IF(L294&lt;&gt;"",IF(E294="Format OK",L294,MAX(L294,INDEX(Rates!$L$5:$L$26,MATCH(H294,Rates!$A$5:$A$26,0)))),IF(K294="","rate?",IF(E294="Format OK",K294,MAX(K294,INDEX(Rates!$L$5:$L$26,MATCH(H294,Rates!$A$5:$A$26,0)))))))</f>
        <v/>
      </c>
      <c r="N294" s="15">
        <f>IF(OR(H294="",NOT(ISNUMBER(M294))),0,IF(AND(LEFT(P294,5)="Below",L294=""),0,ROUND(J294*M294,0)))</f>
        <v/>
      </c>
      <c r="O294" s="15">
        <f>IF(H294="","",SUMIFS($J$5:$J$504,$C$5:$C$504,C294,$H$5:$H$504,H294,$B$5:$B$504,"&lt;="&amp;B294,$B$5:$B$504,"&gt;="&amp;Settings!$B$5))</f>
        <v/>
      </c>
      <c r="P294" s="9">
        <f>IF(H294="","",IFERROR(IF(AND(INDEX(Rates!$F$5:$F$26,MATCH(H294,Rates!$A$5:$A$26,0))=0,INDEX(Rates!$G$5:$G$26,MATCH(H294,Rates!$A$5:$A$26,0))=0),"Deduct (no threshold)",IF(OR(AND(INDEX(Rates!$F$5:$F$26,MATCH(H294,Rates!$A$5:$A$26,0))&gt;0,J294&gt;INDEX(Rates!$F$5:$F$26,MATCH(H294,Rates!$A$5:$A$26,0))),AND(INDEX(Rates!$G$5:$G$26,MATCH(H294,Rates!$A$5:$A$26,0))&gt;0,O294&gt;INDEX(Rates!$G$5:$G$26,MATCH(H294,Rates!$A$5:$A$26,0)))),"Deduct","Below threshold: check")),"?"))</f>
        <v/>
      </c>
      <c r="Q294" s="10" t="n"/>
      <c r="R294" s="16">
        <f>IF(OR(B294="",Q294=""),0,IF(Q294&gt;B294,((YEAR(Q294)-YEAR(B294))*12+MONTH(Q294)-MONTH(B294)+1),0))</f>
        <v/>
      </c>
      <c r="S294" s="15">
        <f>ROUND(N294*Settings!$B$8*R294,0)</f>
        <v/>
      </c>
      <c r="T294" s="17">
        <f>IF(B294="","",IF(MONTH(IF(Q294="",B294,Q294))=3,DATE(YEAR(IF(Q294="",B294,Q294)),4,30),DATE(YEAR(IF(Q294="",B294,Q294)),MONTH(IF(Q294="",B294,Q294))+1,7)))</f>
        <v/>
      </c>
      <c r="U294" s="10" t="n"/>
      <c r="V294" s="11" t="n"/>
      <c r="W294" s="16">
        <f>IF(OR(B294="",N294=0),0,IF(U294="",IF(Settings!$B$4&gt;T294,((YEAR(Settings!$B$4)-YEAR(IF(Q294="",B294,Q294)))*12+MONTH(Settings!$B$4)-MONTH(IF(Q294="",B294,Q294))+1),0),IF(U294&gt;T294,((YEAR(U294)-YEAR(IF(Q294="",B294,Q294)))*12+MONTH(U294)-MONTH(IF(Q294="",B294,Q294))+1),0)))</f>
        <v/>
      </c>
      <c r="X294" s="15">
        <f>ROUND(N294*Settings!$B$9*W294,0)</f>
        <v/>
      </c>
      <c r="Y294" s="15">
        <f>S294+X294</f>
        <v/>
      </c>
      <c r="Z294" s="18">
        <f>IF(B294="","",DATE(YEAR(IF(Q294="",B294,Q294)),MONTH(IF(Q294="",B294,Q294)),1))</f>
        <v/>
      </c>
      <c r="AA294" s="9">
        <f>IF(B294="","","Q"&amp;(INT(MOD(MONTH(IF(Q294="",B294,Q294))-4,12)/3)+1))</f>
        <v/>
      </c>
      <c r="AB294" s="9">
        <f>IF(H294="","",IFERROR(INDEX(Rates!$M$5:$M$26,MATCH(H294,Rates!$A$5:$A$26,0)),""))</f>
        <v/>
      </c>
    </row>
    <row r="295">
      <c r="A295" s="9">
        <f>IF(B295="","",ROW()-4)</f>
        <v/>
      </c>
      <c r="B295" s="10" t="n"/>
      <c r="C295" s="11" t="n"/>
      <c r="D295" s="11" t="n"/>
      <c r="E295" s="9">
        <f>IF(B295="","",IF(D295="","No PAN",IF(AND(LEN(D295)=10,ISERROR(VALUE(LEFT(D295,1))),ISERROR(VALUE(MID(D295,5,1))),ISNUMBER(VALUE(MID(D295,6,4))),ISERROR(VALUE(RIGHT(D295,1)))),"Format OK","Check PAN")))</f>
        <v/>
      </c>
      <c r="F295" s="11" t="n"/>
      <c r="G295" s="9">
        <f>IF(B295="","",IF(F295&lt;&gt;"",F295,IF(E295&lt;&gt;"Format OK","Others",IF(OR(MID(D295,4,1)="P",MID(D295,4,1)="H"),"Individual/HUF",IF(MID(D295,4,1)="C","Company","Others")))))</f>
        <v/>
      </c>
      <c r="H295" s="11" t="n"/>
      <c r="I295" s="9">
        <f>IF(H295="","",IFERROR(INDEX(IF(G295="Individual/HUF",Rates!$C$5:$C$26,IF(G295="Company",Rates!$D$5:$D$26,Rates!$E$5:$E$26)),MATCH(H295,Rates!$A$5:$A$26,0)),"?"))</f>
        <v/>
      </c>
      <c r="J295" s="12" t="n"/>
      <c r="K295" s="13">
        <f>IF(H295="","",IFERROR(INDEX(IF(G295="Individual/HUF",Rates!$I$5:$I$26,IF(G295="Company",Rates!$J$5:$J$26,Rates!$K$5:$K$26)),MATCH(H295,Rates!$A$5:$A$26,0)),""))</f>
        <v/>
      </c>
      <c r="L295" s="14" t="n"/>
      <c r="M295" s="13">
        <f>IF(H295="","",IF(L295&lt;&gt;"",IF(E295="Format OK",L295,MAX(L295,INDEX(Rates!$L$5:$L$26,MATCH(H295,Rates!$A$5:$A$26,0)))),IF(K295="","rate?",IF(E295="Format OK",K295,MAX(K295,INDEX(Rates!$L$5:$L$26,MATCH(H295,Rates!$A$5:$A$26,0)))))))</f>
        <v/>
      </c>
      <c r="N295" s="15">
        <f>IF(OR(H295="",NOT(ISNUMBER(M295))),0,IF(AND(LEFT(P295,5)="Below",L295=""),0,ROUND(J295*M295,0)))</f>
        <v/>
      </c>
      <c r="O295" s="15">
        <f>IF(H295="","",SUMIFS($J$5:$J$504,$C$5:$C$504,C295,$H$5:$H$504,H295,$B$5:$B$504,"&lt;="&amp;B295,$B$5:$B$504,"&gt;="&amp;Settings!$B$5))</f>
        <v/>
      </c>
      <c r="P295" s="9">
        <f>IF(H295="","",IFERROR(IF(AND(INDEX(Rates!$F$5:$F$26,MATCH(H295,Rates!$A$5:$A$26,0))=0,INDEX(Rates!$G$5:$G$26,MATCH(H295,Rates!$A$5:$A$26,0))=0),"Deduct (no threshold)",IF(OR(AND(INDEX(Rates!$F$5:$F$26,MATCH(H295,Rates!$A$5:$A$26,0))&gt;0,J295&gt;INDEX(Rates!$F$5:$F$26,MATCH(H295,Rates!$A$5:$A$26,0))),AND(INDEX(Rates!$G$5:$G$26,MATCH(H295,Rates!$A$5:$A$26,0))&gt;0,O295&gt;INDEX(Rates!$G$5:$G$26,MATCH(H295,Rates!$A$5:$A$26,0)))),"Deduct","Below threshold: check")),"?"))</f>
        <v/>
      </c>
      <c r="Q295" s="10" t="n"/>
      <c r="R295" s="16">
        <f>IF(OR(B295="",Q295=""),0,IF(Q295&gt;B295,((YEAR(Q295)-YEAR(B295))*12+MONTH(Q295)-MONTH(B295)+1),0))</f>
        <v/>
      </c>
      <c r="S295" s="15">
        <f>ROUND(N295*Settings!$B$8*R295,0)</f>
        <v/>
      </c>
      <c r="T295" s="17">
        <f>IF(B295="","",IF(MONTH(IF(Q295="",B295,Q295))=3,DATE(YEAR(IF(Q295="",B295,Q295)),4,30),DATE(YEAR(IF(Q295="",B295,Q295)),MONTH(IF(Q295="",B295,Q295))+1,7)))</f>
        <v/>
      </c>
      <c r="U295" s="10" t="n"/>
      <c r="V295" s="11" t="n"/>
      <c r="W295" s="16">
        <f>IF(OR(B295="",N295=0),0,IF(U295="",IF(Settings!$B$4&gt;T295,((YEAR(Settings!$B$4)-YEAR(IF(Q295="",B295,Q295)))*12+MONTH(Settings!$B$4)-MONTH(IF(Q295="",B295,Q295))+1),0),IF(U295&gt;T295,((YEAR(U295)-YEAR(IF(Q295="",B295,Q295)))*12+MONTH(U295)-MONTH(IF(Q295="",B295,Q295))+1),0)))</f>
        <v/>
      </c>
      <c r="X295" s="15">
        <f>ROUND(N295*Settings!$B$9*W295,0)</f>
        <v/>
      </c>
      <c r="Y295" s="15">
        <f>S295+X295</f>
        <v/>
      </c>
      <c r="Z295" s="18">
        <f>IF(B295="","",DATE(YEAR(IF(Q295="",B295,Q295)),MONTH(IF(Q295="",B295,Q295)),1))</f>
        <v/>
      </c>
      <c r="AA295" s="9">
        <f>IF(B295="","","Q"&amp;(INT(MOD(MONTH(IF(Q295="",B295,Q295))-4,12)/3)+1))</f>
        <v/>
      </c>
      <c r="AB295" s="9">
        <f>IF(H295="","",IFERROR(INDEX(Rates!$M$5:$M$26,MATCH(H295,Rates!$A$5:$A$26,0)),""))</f>
        <v/>
      </c>
    </row>
    <row r="296">
      <c r="A296" s="9">
        <f>IF(B296="","",ROW()-4)</f>
        <v/>
      </c>
      <c r="B296" s="10" t="n"/>
      <c r="C296" s="11" t="n"/>
      <c r="D296" s="11" t="n"/>
      <c r="E296" s="9">
        <f>IF(B296="","",IF(D296="","No PAN",IF(AND(LEN(D296)=10,ISERROR(VALUE(LEFT(D296,1))),ISERROR(VALUE(MID(D296,5,1))),ISNUMBER(VALUE(MID(D296,6,4))),ISERROR(VALUE(RIGHT(D296,1)))),"Format OK","Check PAN")))</f>
        <v/>
      </c>
      <c r="F296" s="11" t="n"/>
      <c r="G296" s="9">
        <f>IF(B296="","",IF(F296&lt;&gt;"",F296,IF(E296&lt;&gt;"Format OK","Others",IF(OR(MID(D296,4,1)="P",MID(D296,4,1)="H"),"Individual/HUF",IF(MID(D296,4,1)="C","Company","Others")))))</f>
        <v/>
      </c>
      <c r="H296" s="11" t="n"/>
      <c r="I296" s="9">
        <f>IF(H296="","",IFERROR(INDEX(IF(G296="Individual/HUF",Rates!$C$5:$C$26,IF(G296="Company",Rates!$D$5:$D$26,Rates!$E$5:$E$26)),MATCH(H296,Rates!$A$5:$A$26,0)),"?"))</f>
        <v/>
      </c>
      <c r="J296" s="12" t="n"/>
      <c r="K296" s="13">
        <f>IF(H296="","",IFERROR(INDEX(IF(G296="Individual/HUF",Rates!$I$5:$I$26,IF(G296="Company",Rates!$J$5:$J$26,Rates!$K$5:$K$26)),MATCH(H296,Rates!$A$5:$A$26,0)),""))</f>
        <v/>
      </c>
      <c r="L296" s="14" t="n"/>
      <c r="M296" s="13">
        <f>IF(H296="","",IF(L296&lt;&gt;"",IF(E296="Format OK",L296,MAX(L296,INDEX(Rates!$L$5:$L$26,MATCH(H296,Rates!$A$5:$A$26,0)))),IF(K296="","rate?",IF(E296="Format OK",K296,MAX(K296,INDEX(Rates!$L$5:$L$26,MATCH(H296,Rates!$A$5:$A$26,0)))))))</f>
        <v/>
      </c>
      <c r="N296" s="15">
        <f>IF(OR(H296="",NOT(ISNUMBER(M296))),0,IF(AND(LEFT(P296,5)="Below",L296=""),0,ROUND(J296*M296,0)))</f>
        <v/>
      </c>
      <c r="O296" s="15">
        <f>IF(H296="","",SUMIFS($J$5:$J$504,$C$5:$C$504,C296,$H$5:$H$504,H296,$B$5:$B$504,"&lt;="&amp;B296,$B$5:$B$504,"&gt;="&amp;Settings!$B$5))</f>
        <v/>
      </c>
      <c r="P296" s="9">
        <f>IF(H296="","",IFERROR(IF(AND(INDEX(Rates!$F$5:$F$26,MATCH(H296,Rates!$A$5:$A$26,0))=0,INDEX(Rates!$G$5:$G$26,MATCH(H296,Rates!$A$5:$A$26,0))=0),"Deduct (no threshold)",IF(OR(AND(INDEX(Rates!$F$5:$F$26,MATCH(H296,Rates!$A$5:$A$26,0))&gt;0,J296&gt;INDEX(Rates!$F$5:$F$26,MATCH(H296,Rates!$A$5:$A$26,0))),AND(INDEX(Rates!$G$5:$G$26,MATCH(H296,Rates!$A$5:$A$26,0))&gt;0,O296&gt;INDEX(Rates!$G$5:$G$26,MATCH(H296,Rates!$A$5:$A$26,0)))),"Deduct","Below threshold: check")),"?"))</f>
        <v/>
      </c>
      <c r="Q296" s="10" t="n"/>
      <c r="R296" s="16">
        <f>IF(OR(B296="",Q296=""),0,IF(Q296&gt;B296,((YEAR(Q296)-YEAR(B296))*12+MONTH(Q296)-MONTH(B296)+1),0))</f>
        <v/>
      </c>
      <c r="S296" s="15">
        <f>ROUND(N296*Settings!$B$8*R296,0)</f>
        <v/>
      </c>
      <c r="T296" s="17">
        <f>IF(B296="","",IF(MONTH(IF(Q296="",B296,Q296))=3,DATE(YEAR(IF(Q296="",B296,Q296)),4,30),DATE(YEAR(IF(Q296="",B296,Q296)),MONTH(IF(Q296="",B296,Q296))+1,7)))</f>
        <v/>
      </c>
      <c r="U296" s="10" t="n"/>
      <c r="V296" s="11" t="n"/>
      <c r="W296" s="16">
        <f>IF(OR(B296="",N296=0),0,IF(U296="",IF(Settings!$B$4&gt;T296,((YEAR(Settings!$B$4)-YEAR(IF(Q296="",B296,Q296)))*12+MONTH(Settings!$B$4)-MONTH(IF(Q296="",B296,Q296))+1),0),IF(U296&gt;T296,((YEAR(U296)-YEAR(IF(Q296="",B296,Q296)))*12+MONTH(U296)-MONTH(IF(Q296="",B296,Q296))+1),0)))</f>
        <v/>
      </c>
      <c r="X296" s="15">
        <f>ROUND(N296*Settings!$B$9*W296,0)</f>
        <v/>
      </c>
      <c r="Y296" s="15">
        <f>S296+X296</f>
        <v/>
      </c>
      <c r="Z296" s="18">
        <f>IF(B296="","",DATE(YEAR(IF(Q296="",B296,Q296)),MONTH(IF(Q296="",B296,Q296)),1))</f>
        <v/>
      </c>
      <c r="AA296" s="9">
        <f>IF(B296="","","Q"&amp;(INT(MOD(MONTH(IF(Q296="",B296,Q296))-4,12)/3)+1))</f>
        <v/>
      </c>
      <c r="AB296" s="9">
        <f>IF(H296="","",IFERROR(INDEX(Rates!$M$5:$M$26,MATCH(H296,Rates!$A$5:$A$26,0)),""))</f>
        <v/>
      </c>
    </row>
    <row r="297">
      <c r="A297" s="9">
        <f>IF(B297="","",ROW()-4)</f>
        <v/>
      </c>
      <c r="B297" s="10" t="n"/>
      <c r="C297" s="11" t="n"/>
      <c r="D297" s="11" t="n"/>
      <c r="E297" s="9">
        <f>IF(B297="","",IF(D297="","No PAN",IF(AND(LEN(D297)=10,ISERROR(VALUE(LEFT(D297,1))),ISERROR(VALUE(MID(D297,5,1))),ISNUMBER(VALUE(MID(D297,6,4))),ISERROR(VALUE(RIGHT(D297,1)))),"Format OK","Check PAN")))</f>
        <v/>
      </c>
      <c r="F297" s="11" t="n"/>
      <c r="G297" s="9">
        <f>IF(B297="","",IF(F297&lt;&gt;"",F297,IF(E297&lt;&gt;"Format OK","Others",IF(OR(MID(D297,4,1)="P",MID(D297,4,1)="H"),"Individual/HUF",IF(MID(D297,4,1)="C","Company","Others")))))</f>
        <v/>
      </c>
      <c r="H297" s="11" t="n"/>
      <c r="I297" s="9">
        <f>IF(H297="","",IFERROR(INDEX(IF(G297="Individual/HUF",Rates!$C$5:$C$26,IF(G297="Company",Rates!$D$5:$D$26,Rates!$E$5:$E$26)),MATCH(H297,Rates!$A$5:$A$26,0)),"?"))</f>
        <v/>
      </c>
      <c r="J297" s="12" t="n"/>
      <c r="K297" s="13">
        <f>IF(H297="","",IFERROR(INDEX(IF(G297="Individual/HUF",Rates!$I$5:$I$26,IF(G297="Company",Rates!$J$5:$J$26,Rates!$K$5:$K$26)),MATCH(H297,Rates!$A$5:$A$26,0)),""))</f>
        <v/>
      </c>
      <c r="L297" s="14" t="n"/>
      <c r="M297" s="13">
        <f>IF(H297="","",IF(L297&lt;&gt;"",IF(E297="Format OK",L297,MAX(L297,INDEX(Rates!$L$5:$L$26,MATCH(H297,Rates!$A$5:$A$26,0)))),IF(K297="","rate?",IF(E297="Format OK",K297,MAX(K297,INDEX(Rates!$L$5:$L$26,MATCH(H297,Rates!$A$5:$A$26,0)))))))</f>
        <v/>
      </c>
      <c r="N297" s="15">
        <f>IF(OR(H297="",NOT(ISNUMBER(M297))),0,IF(AND(LEFT(P297,5)="Below",L297=""),0,ROUND(J297*M297,0)))</f>
        <v/>
      </c>
      <c r="O297" s="15">
        <f>IF(H297="","",SUMIFS($J$5:$J$504,$C$5:$C$504,C297,$H$5:$H$504,H297,$B$5:$B$504,"&lt;="&amp;B297,$B$5:$B$504,"&gt;="&amp;Settings!$B$5))</f>
        <v/>
      </c>
      <c r="P297" s="9">
        <f>IF(H297="","",IFERROR(IF(AND(INDEX(Rates!$F$5:$F$26,MATCH(H297,Rates!$A$5:$A$26,0))=0,INDEX(Rates!$G$5:$G$26,MATCH(H297,Rates!$A$5:$A$26,0))=0),"Deduct (no threshold)",IF(OR(AND(INDEX(Rates!$F$5:$F$26,MATCH(H297,Rates!$A$5:$A$26,0))&gt;0,J297&gt;INDEX(Rates!$F$5:$F$26,MATCH(H297,Rates!$A$5:$A$26,0))),AND(INDEX(Rates!$G$5:$G$26,MATCH(H297,Rates!$A$5:$A$26,0))&gt;0,O297&gt;INDEX(Rates!$G$5:$G$26,MATCH(H297,Rates!$A$5:$A$26,0)))),"Deduct","Below threshold: check")),"?"))</f>
        <v/>
      </c>
      <c r="Q297" s="10" t="n"/>
      <c r="R297" s="16">
        <f>IF(OR(B297="",Q297=""),0,IF(Q297&gt;B297,((YEAR(Q297)-YEAR(B297))*12+MONTH(Q297)-MONTH(B297)+1),0))</f>
        <v/>
      </c>
      <c r="S297" s="15">
        <f>ROUND(N297*Settings!$B$8*R297,0)</f>
        <v/>
      </c>
      <c r="T297" s="17">
        <f>IF(B297="","",IF(MONTH(IF(Q297="",B297,Q297))=3,DATE(YEAR(IF(Q297="",B297,Q297)),4,30),DATE(YEAR(IF(Q297="",B297,Q297)),MONTH(IF(Q297="",B297,Q297))+1,7)))</f>
        <v/>
      </c>
      <c r="U297" s="10" t="n"/>
      <c r="V297" s="11" t="n"/>
      <c r="W297" s="16">
        <f>IF(OR(B297="",N297=0),0,IF(U297="",IF(Settings!$B$4&gt;T297,((YEAR(Settings!$B$4)-YEAR(IF(Q297="",B297,Q297)))*12+MONTH(Settings!$B$4)-MONTH(IF(Q297="",B297,Q297))+1),0),IF(U297&gt;T297,((YEAR(U297)-YEAR(IF(Q297="",B297,Q297)))*12+MONTH(U297)-MONTH(IF(Q297="",B297,Q297))+1),0)))</f>
        <v/>
      </c>
      <c r="X297" s="15">
        <f>ROUND(N297*Settings!$B$9*W297,0)</f>
        <v/>
      </c>
      <c r="Y297" s="15">
        <f>S297+X297</f>
        <v/>
      </c>
      <c r="Z297" s="18">
        <f>IF(B297="","",DATE(YEAR(IF(Q297="",B297,Q297)),MONTH(IF(Q297="",B297,Q297)),1))</f>
        <v/>
      </c>
      <c r="AA297" s="9">
        <f>IF(B297="","","Q"&amp;(INT(MOD(MONTH(IF(Q297="",B297,Q297))-4,12)/3)+1))</f>
        <v/>
      </c>
      <c r="AB297" s="9">
        <f>IF(H297="","",IFERROR(INDEX(Rates!$M$5:$M$26,MATCH(H297,Rates!$A$5:$A$26,0)),""))</f>
        <v/>
      </c>
    </row>
    <row r="298">
      <c r="A298" s="9">
        <f>IF(B298="","",ROW()-4)</f>
        <v/>
      </c>
      <c r="B298" s="10" t="n"/>
      <c r="C298" s="11" t="n"/>
      <c r="D298" s="11" t="n"/>
      <c r="E298" s="9">
        <f>IF(B298="","",IF(D298="","No PAN",IF(AND(LEN(D298)=10,ISERROR(VALUE(LEFT(D298,1))),ISERROR(VALUE(MID(D298,5,1))),ISNUMBER(VALUE(MID(D298,6,4))),ISERROR(VALUE(RIGHT(D298,1)))),"Format OK","Check PAN")))</f>
        <v/>
      </c>
      <c r="F298" s="11" t="n"/>
      <c r="G298" s="9">
        <f>IF(B298="","",IF(F298&lt;&gt;"",F298,IF(E298&lt;&gt;"Format OK","Others",IF(OR(MID(D298,4,1)="P",MID(D298,4,1)="H"),"Individual/HUF",IF(MID(D298,4,1)="C","Company","Others")))))</f>
        <v/>
      </c>
      <c r="H298" s="11" t="n"/>
      <c r="I298" s="9">
        <f>IF(H298="","",IFERROR(INDEX(IF(G298="Individual/HUF",Rates!$C$5:$C$26,IF(G298="Company",Rates!$D$5:$D$26,Rates!$E$5:$E$26)),MATCH(H298,Rates!$A$5:$A$26,0)),"?"))</f>
        <v/>
      </c>
      <c r="J298" s="12" t="n"/>
      <c r="K298" s="13">
        <f>IF(H298="","",IFERROR(INDEX(IF(G298="Individual/HUF",Rates!$I$5:$I$26,IF(G298="Company",Rates!$J$5:$J$26,Rates!$K$5:$K$26)),MATCH(H298,Rates!$A$5:$A$26,0)),""))</f>
        <v/>
      </c>
      <c r="L298" s="14" t="n"/>
      <c r="M298" s="13">
        <f>IF(H298="","",IF(L298&lt;&gt;"",IF(E298="Format OK",L298,MAX(L298,INDEX(Rates!$L$5:$L$26,MATCH(H298,Rates!$A$5:$A$26,0)))),IF(K298="","rate?",IF(E298="Format OK",K298,MAX(K298,INDEX(Rates!$L$5:$L$26,MATCH(H298,Rates!$A$5:$A$26,0)))))))</f>
        <v/>
      </c>
      <c r="N298" s="15">
        <f>IF(OR(H298="",NOT(ISNUMBER(M298))),0,IF(AND(LEFT(P298,5)="Below",L298=""),0,ROUND(J298*M298,0)))</f>
        <v/>
      </c>
      <c r="O298" s="15">
        <f>IF(H298="","",SUMIFS($J$5:$J$504,$C$5:$C$504,C298,$H$5:$H$504,H298,$B$5:$B$504,"&lt;="&amp;B298,$B$5:$B$504,"&gt;="&amp;Settings!$B$5))</f>
        <v/>
      </c>
      <c r="P298" s="9">
        <f>IF(H298="","",IFERROR(IF(AND(INDEX(Rates!$F$5:$F$26,MATCH(H298,Rates!$A$5:$A$26,0))=0,INDEX(Rates!$G$5:$G$26,MATCH(H298,Rates!$A$5:$A$26,0))=0),"Deduct (no threshold)",IF(OR(AND(INDEX(Rates!$F$5:$F$26,MATCH(H298,Rates!$A$5:$A$26,0))&gt;0,J298&gt;INDEX(Rates!$F$5:$F$26,MATCH(H298,Rates!$A$5:$A$26,0))),AND(INDEX(Rates!$G$5:$G$26,MATCH(H298,Rates!$A$5:$A$26,0))&gt;0,O298&gt;INDEX(Rates!$G$5:$G$26,MATCH(H298,Rates!$A$5:$A$26,0)))),"Deduct","Below threshold: check")),"?"))</f>
        <v/>
      </c>
      <c r="Q298" s="10" t="n"/>
      <c r="R298" s="16">
        <f>IF(OR(B298="",Q298=""),0,IF(Q298&gt;B298,((YEAR(Q298)-YEAR(B298))*12+MONTH(Q298)-MONTH(B298)+1),0))</f>
        <v/>
      </c>
      <c r="S298" s="15">
        <f>ROUND(N298*Settings!$B$8*R298,0)</f>
        <v/>
      </c>
      <c r="T298" s="17">
        <f>IF(B298="","",IF(MONTH(IF(Q298="",B298,Q298))=3,DATE(YEAR(IF(Q298="",B298,Q298)),4,30),DATE(YEAR(IF(Q298="",B298,Q298)),MONTH(IF(Q298="",B298,Q298))+1,7)))</f>
        <v/>
      </c>
      <c r="U298" s="10" t="n"/>
      <c r="V298" s="11" t="n"/>
      <c r="W298" s="16">
        <f>IF(OR(B298="",N298=0),0,IF(U298="",IF(Settings!$B$4&gt;T298,((YEAR(Settings!$B$4)-YEAR(IF(Q298="",B298,Q298)))*12+MONTH(Settings!$B$4)-MONTH(IF(Q298="",B298,Q298))+1),0),IF(U298&gt;T298,((YEAR(U298)-YEAR(IF(Q298="",B298,Q298)))*12+MONTH(U298)-MONTH(IF(Q298="",B298,Q298))+1),0)))</f>
        <v/>
      </c>
      <c r="X298" s="15">
        <f>ROUND(N298*Settings!$B$9*W298,0)</f>
        <v/>
      </c>
      <c r="Y298" s="15">
        <f>S298+X298</f>
        <v/>
      </c>
      <c r="Z298" s="18">
        <f>IF(B298="","",DATE(YEAR(IF(Q298="",B298,Q298)),MONTH(IF(Q298="",B298,Q298)),1))</f>
        <v/>
      </c>
      <c r="AA298" s="9">
        <f>IF(B298="","","Q"&amp;(INT(MOD(MONTH(IF(Q298="",B298,Q298))-4,12)/3)+1))</f>
        <v/>
      </c>
      <c r="AB298" s="9">
        <f>IF(H298="","",IFERROR(INDEX(Rates!$M$5:$M$26,MATCH(H298,Rates!$A$5:$A$26,0)),""))</f>
        <v/>
      </c>
    </row>
    <row r="299">
      <c r="A299" s="9">
        <f>IF(B299="","",ROW()-4)</f>
        <v/>
      </c>
      <c r="B299" s="10" t="n"/>
      <c r="C299" s="11" t="n"/>
      <c r="D299" s="11" t="n"/>
      <c r="E299" s="9">
        <f>IF(B299="","",IF(D299="","No PAN",IF(AND(LEN(D299)=10,ISERROR(VALUE(LEFT(D299,1))),ISERROR(VALUE(MID(D299,5,1))),ISNUMBER(VALUE(MID(D299,6,4))),ISERROR(VALUE(RIGHT(D299,1)))),"Format OK","Check PAN")))</f>
        <v/>
      </c>
      <c r="F299" s="11" t="n"/>
      <c r="G299" s="9">
        <f>IF(B299="","",IF(F299&lt;&gt;"",F299,IF(E299&lt;&gt;"Format OK","Others",IF(OR(MID(D299,4,1)="P",MID(D299,4,1)="H"),"Individual/HUF",IF(MID(D299,4,1)="C","Company","Others")))))</f>
        <v/>
      </c>
      <c r="H299" s="11" t="n"/>
      <c r="I299" s="9">
        <f>IF(H299="","",IFERROR(INDEX(IF(G299="Individual/HUF",Rates!$C$5:$C$26,IF(G299="Company",Rates!$D$5:$D$26,Rates!$E$5:$E$26)),MATCH(H299,Rates!$A$5:$A$26,0)),"?"))</f>
        <v/>
      </c>
      <c r="J299" s="12" t="n"/>
      <c r="K299" s="13">
        <f>IF(H299="","",IFERROR(INDEX(IF(G299="Individual/HUF",Rates!$I$5:$I$26,IF(G299="Company",Rates!$J$5:$J$26,Rates!$K$5:$K$26)),MATCH(H299,Rates!$A$5:$A$26,0)),""))</f>
        <v/>
      </c>
      <c r="L299" s="14" t="n"/>
      <c r="M299" s="13">
        <f>IF(H299="","",IF(L299&lt;&gt;"",IF(E299="Format OK",L299,MAX(L299,INDEX(Rates!$L$5:$L$26,MATCH(H299,Rates!$A$5:$A$26,0)))),IF(K299="","rate?",IF(E299="Format OK",K299,MAX(K299,INDEX(Rates!$L$5:$L$26,MATCH(H299,Rates!$A$5:$A$26,0)))))))</f>
        <v/>
      </c>
      <c r="N299" s="15">
        <f>IF(OR(H299="",NOT(ISNUMBER(M299))),0,IF(AND(LEFT(P299,5)="Below",L299=""),0,ROUND(J299*M299,0)))</f>
        <v/>
      </c>
      <c r="O299" s="15">
        <f>IF(H299="","",SUMIFS($J$5:$J$504,$C$5:$C$504,C299,$H$5:$H$504,H299,$B$5:$B$504,"&lt;="&amp;B299,$B$5:$B$504,"&gt;="&amp;Settings!$B$5))</f>
        <v/>
      </c>
      <c r="P299" s="9">
        <f>IF(H299="","",IFERROR(IF(AND(INDEX(Rates!$F$5:$F$26,MATCH(H299,Rates!$A$5:$A$26,0))=0,INDEX(Rates!$G$5:$G$26,MATCH(H299,Rates!$A$5:$A$26,0))=0),"Deduct (no threshold)",IF(OR(AND(INDEX(Rates!$F$5:$F$26,MATCH(H299,Rates!$A$5:$A$26,0))&gt;0,J299&gt;INDEX(Rates!$F$5:$F$26,MATCH(H299,Rates!$A$5:$A$26,0))),AND(INDEX(Rates!$G$5:$G$26,MATCH(H299,Rates!$A$5:$A$26,0))&gt;0,O299&gt;INDEX(Rates!$G$5:$G$26,MATCH(H299,Rates!$A$5:$A$26,0)))),"Deduct","Below threshold: check")),"?"))</f>
        <v/>
      </c>
      <c r="Q299" s="10" t="n"/>
      <c r="R299" s="16">
        <f>IF(OR(B299="",Q299=""),0,IF(Q299&gt;B299,((YEAR(Q299)-YEAR(B299))*12+MONTH(Q299)-MONTH(B299)+1),0))</f>
        <v/>
      </c>
      <c r="S299" s="15">
        <f>ROUND(N299*Settings!$B$8*R299,0)</f>
        <v/>
      </c>
      <c r="T299" s="17">
        <f>IF(B299="","",IF(MONTH(IF(Q299="",B299,Q299))=3,DATE(YEAR(IF(Q299="",B299,Q299)),4,30),DATE(YEAR(IF(Q299="",B299,Q299)),MONTH(IF(Q299="",B299,Q299))+1,7)))</f>
        <v/>
      </c>
      <c r="U299" s="10" t="n"/>
      <c r="V299" s="11" t="n"/>
      <c r="W299" s="16">
        <f>IF(OR(B299="",N299=0),0,IF(U299="",IF(Settings!$B$4&gt;T299,((YEAR(Settings!$B$4)-YEAR(IF(Q299="",B299,Q299)))*12+MONTH(Settings!$B$4)-MONTH(IF(Q299="",B299,Q299))+1),0),IF(U299&gt;T299,((YEAR(U299)-YEAR(IF(Q299="",B299,Q299)))*12+MONTH(U299)-MONTH(IF(Q299="",B299,Q299))+1),0)))</f>
        <v/>
      </c>
      <c r="X299" s="15">
        <f>ROUND(N299*Settings!$B$9*W299,0)</f>
        <v/>
      </c>
      <c r="Y299" s="15">
        <f>S299+X299</f>
        <v/>
      </c>
      <c r="Z299" s="18">
        <f>IF(B299="","",DATE(YEAR(IF(Q299="",B299,Q299)),MONTH(IF(Q299="",B299,Q299)),1))</f>
        <v/>
      </c>
      <c r="AA299" s="9">
        <f>IF(B299="","","Q"&amp;(INT(MOD(MONTH(IF(Q299="",B299,Q299))-4,12)/3)+1))</f>
        <v/>
      </c>
      <c r="AB299" s="9">
        <f>IF(H299="","",IFERROR(INDEX(Rates!$M$5:$M$26,MATCH(H299,Rates!$A$5:$A$26,0)),""))</f>
        <v/>
      </c>
    </row>
    <row r="300">
      <c r="A300" s="9">
        <f>IF(B300="","",ROW()-4)</f>
        <v/>
      </c>
      <c r="B300" s="10" t="n"/>
      <c r="C300" s="11" t="n"/>
      <c r="D300" s="11" t="n"/>
      <c r="E300" s="9">
        <f>IF(B300="","",IF(D300="","No PAN",IF(AND(LEN(D300)=10,ISERROR(VALUE(LEFT(D300,1))),ISERROR(VALUE(MID(D300,5,1))),ISNUMBER(VALUE(MID(D300,6,4))),ISERROR(VALUE(RIGHT(D300,1)))),"Format OK","Check PAN")))</f>
        <v/>
      </c>
      <c r="F300" s="11" t="n"/>
      <c r="G300" s="9">
        <f>IF(B300="","",IF(F300&lt;&gt;"",F300,IF(E300&lt;&gt;"Format OK","Others",IF(OR(MID(D300,4,1)="P",MID(D300,4,1)="H"),"Individual/HUF",IF(MID(D300,4,1)="C","Company","Others")))))</f>
        <v/>
      </c>
      <c r="H300" s="11" t="n"/>
      <c r="I300" s="9">
        <f>IF(H300="","",IFERROR(INDEX(IF(G300="Individual/HUF",Rates!$C$5:$C$26,IF(G300="Company",Rates!$D$5:$D$26,Rates!$E$5:$E$26)),MATCH(H300,Rates!$A$5:$A$26,0)),"?"))</f>
        <v/>
      </c>
      <c r="J300" s="12" t="n"/>
      <c r="K300" s="13">
        <f>IF(H300="","",IFERROR(INDEX(IF(G300="Individual/HUF",Rates!$I$5:$I$26,IF(G300="Company",Rates!$J$5:$J$26,Rates!$K$5:$K$26)),MATCH(H300,Rates!$A$5:$A$26,0)),""))</f>
        <v/>
      </c>
      <c r="L300" s="14" t="n"/>
      <c r="M300" s="13">
        <f>IF(H300="","",IF(L300&lt;&gt;"",IF(E300="Format OK",L300,MAX(L300,INDEX(Rates!$L$5:$L$26,MATCH(H300,Rates!$A$5:$A$26,0)))),IF(K300="","rate?",IF(E300="Format OK",K300,MAX(K300,INDEX(Rates!$L$5:$L$26,MATCH(H300,Rates!$A$5:$A$26,0)))))))</f>
        <v/>
      </c>
      <c r="N300" s="15">
        <f>IF(OR(H300="",NOT(ISNUMBER(M300))),0,IF(AND(LEFT(P300,5)="Below",L300=""),0,ROUND(J300*M300,0)))</f>
        <v/>
      </c>
      <c r="O300" s="15">
        <f>IF(H300="","",SUMIFS($J$5:$J$504,$C$5:$C$504,C300,$H$5:$H$504,H300,$B$5:$B$504,"&lt;="&amp;B300,$B$5:$B$504,"&gt;="&amp;Settings!$B$5))</f>
        <v/>
      </c>
      <c r="P300" s="9">
        <f>IF(H300="","",IFERROR(IF(AND(INDEX(Rates!$F$5:$F$26,MATCH(H300,Rates!$A$5:$A$26,0))=0,INDEX(Rates!$G$5:$G$26,MATCH(H300,Rates!$A$5:$A$26,0))=0),"Deduct (no threshold)",IF(OR(AND(INDEX(Rates!$F$5:$F$26,MATCH(H300,Rates!$A$5:$A$26,0))&gt;0,J300&gt;INDEX(Rates!$F$5:$F$26,MATCH(H300,Rates!$A$5:$A$26,0))),AND(INDEX(Rates!$G$5:$G$26,MATCH(H300,Rates!$A$5:$A$26,0))&gt;0,O300&gt;INDEX(Rates!$G$5:$G$26,MATCH(H300,Rates!$A$5:$A$26,0)))),"Deduct","Below threshold: check")),"?"))</f>
        <v/>
      </c>
      <c r="Q300" s="10" t="n"/>
      <c r="R300" s="16">
        <f>IF(OR(B300="",Q300=""),0,IF(Q300&gt;B300,((YEAR(Q300)-YEAR(B300))*12+MONTH(Q300)-MONTH(B300)+1),0))</f>
        <v/>
      </c>
      <c r="S300" s="15">
        <f>ROUND(N300*Settings!$B$8*R300,0)</f>
        <v/>
      </c>
      <c r="T300" s="17">
        <f>IF(B300="","",IF(MONTH(IF(Q300="",B300,Q300))=3,DATE(YEAR(IF(Q300="",B300,Q300)),4,30),DATE(YEAR(IF(Q300="",B300,Q300)),MONTH(IF(Q300="",B300,Q300))+1,7)))</f>
        <v/>
      </c>
      <c r="U300" s="10" t="n"/>
      <c r="V300" s="11" t="n"/>
      <c r="W300" s="16">
        <f>IF(OR(B300="",N300=0),0,IF(U300="",IF(Settings!$B$4&gt;T300,((YEAR(Settings!$B$4)-YEAR(IF(Q300="",B300,Q300)))*12+MONTH(Settings!$B$4)-MONTH(IF(Q300="",B300,Q300))+1),0),IF(U300&gt;T300,((YEAR(U300)-YEAR(IF(Q300="",B300,Q300)))*12+MONTH(U300)-MONTH(IF(Q300="",B300,Q300))+1),0)))</f>
        <v/>
      </c>
      <c r="X300" s="15">
        <f>ROUND(N300*Settings!$B$9*W300,0)</f>
        <v/>
      </c>
      <c r="Y300" s="15">
        <f>S300+X300</f>
        <v/>
      </c>
      <c r="Z300" s="18">
        <f>IF(B300="","",DATE(YEAR(IF(Q300="",B300,Q300)),MONTH(IF(Q300="",B300,Q300)),1))</f>
        <v/>
      </c>
      <c r="AA300" s="9">
        <f>IF(B300="","","Q"&amp;(INT(MOD(MONTH(IF(Q300="",B300,Q300))-4,12)/3)+1))</f>
        <v/>
      </c>
      <c r="AB300" s="9">
        <f>IF(H300="","",IFERROR(INDEX(Rates!$M$5:$M$26,MATCH(H300,Rates!$A$5:$A$26,0)),""))</f>
        <v/>
      </c>
    </row>
    <row r="301">
      <c r="A301" s="9">
        <f>IF(B301="","",ROW()-4)</f>
        <v/>
      </c>
      <c r="B301" s="10" t="n"/>
      <c r="C301" s="11" t="n"/>
      <c r="D301" s="11" t="n"/>
      <c r="E301" s="9">
        <f>IF(B301="","",IF(D301="","No PAN",IF(AND(LEN(D301)=10,ISERROR(VALUE(LEFT(D301,1))),ISERROR(VALUE(MID(D301,5,1))),ISNUMBER(VALUE(MID(D301,6,4))),ISERROR(VALUE(RIGHT(D301,1)))),"Format OK","Check PAN")))</f>
        <v/>
      </c>
      <c r="F301" s="11" t="n"/>
      <c r="G301" s="9">
        <f>IF(B301="","",IF(F301&lt;&gt;"",F301,IF(E301&lt;&gt;"Format OK","Others",IF(OR(MID(D301,4,1)="P",MID(D301,4,1)="H"),"Individual/HUF",IF(MID(D301,4,1)="C","Company","Others")))))</f>
        <v/>
      </c>
      <c r="H301" s="11" t="n"/>
      <c r="I301" s="9">
        <f>IF(H301="","",IFERROR(INDEX(IF(G301="Individual/HUF",Rates!$C$5:$C$26,IF(G301="Company",Rates!$D$5:$D$26,Rates!$E$5:$E$26)),MATCH(H301,Rates!$A$5:$A$26,0)),"?"))</f>
        <v/>
      </c>
      <c r="J301" s="12" t="n"/>
      <c r="K301" s="13">
        <f>IF(H301="","",IFERROR(INDEX(IF(G301="Individual/HUF",Rates!$I$5:$I$26,IF(G301="Company",Rates!$J$5:$J$26,Rates!$K$5:$K$26)),MATCH(H301,Rates!$A$5:$A$26,0)),""))</f>
        <v/>
      </c>
      <c r="L301" s="14" t="n"/>
      <c r="M301" s="13">
        <f>IF(H301="","",IF(L301&lt;&gt;"",IF(E301="Format OK",L301,MAX(L301,INDEX(Rates!$L$5:$L$26,MATCH(H301,Rates!$A$5:$A$26,0)))),IF(K301="","rate?",IF(E301="Format OK",K301,MAX(K301,INDEX(Rates!$L$5:$L$26,MATCH(H301,Rates!$A$5:$A$26,0)))))))</f>
        <v/>
      </c>
      <c r="N301" s="15">
        <f>IF(OR(H301="",NOT(ISNUMBER(M301))),0,IF(AND(LEFT(P301,5)="Below",L301=""),0,ROUND(J301*M301,0)))</f>
        <v/>
      </c>
      <c r="O301" s="15">
        <f>IF(H301="","",SUMIFS($J$5:$J$504,$C$5:$C$504,C301,$H$5:$H$504,H301,$B$5:$B$504,"&lt;="&amp;B301,$B$5:$B$504,"&gt;="&amp;Settings!$B$5))</f>
        <v/>
      </c>
      <c r="P301" s="9">
        <f>IF(H301="","",IFERROR(IF(AND(INDEX(Rates!$F$5:$F$26,MATCH(H301,Rates!$A$5:$A$26,0))=0,INDEX(Rates!$G$5:$G$26,MATCH(H301,Rates!$A$5:$A$26,0))=0),"Deduct (no threshold)",IF(OR(AND(INDEX(Rates!$F$5:$F$26,MATCH(H301,Rates!$A$5:$A$26,0))&gt;0,J301&gt;INDEX(Rates!$F$5:$F$26,MATCH(H301,Rates!$A$5:$A$26,0))),AND(INDEX(Rates!$G$5:$G$26,MATCH(H301,Rates!$A$5:$A$26,0))&gt;0,O301&gt;INDEX(Rates!$G$5:$G$26,MATCH(H301,Rates!$A$5:$A$26,0)))),"Deduct","Below threshold: check")),"?"))</f>
        <v/>
      </c>
      <c r="Q301" s="10" t="n"/>
      <c r="R301" s="16">
        <f>IF(OR(B301="",Q301=""),0,IF(Q301&gt;B301,((YEAR(Q301)-YEAR(B301))*12+MONTH(Q301)-MONTH(B301)+1),0))</f>
        <v/>
      </c>
      <c r="S301" s="15">
        <f>ROUND(N301*Settings!$B$8*R301,0)</f>
        <v/>
      </c>
      <c r="T301" s="17">
        <f>IF(B301="","",IF(MONTH(IF(Q301="",B301,Q301))=3,DATE(YEAR(IF(Q301="",B301,Q301)),4,30),DATE(YEAR(IF(Q301="",B301,Q301)),MONTH(IF(Q301="",B301,Q301))+1,7)))</f>
        <v/>
      </c>
      <c r="U301" s="10" t="n"/>
      <c r="V301" s="11" t="n"/>
      <c r="W301" s="16">
        <f>IF(OR(B301="",N301=0),0,IF(U301="",IF(Settings!$B$4&gt;T301,((YEAR(Settings!$B$4)-YEAR(IF(Q301="",B301,Q301)))*12+MONTH(Settings!$B$4)-MONTH(IF(Q301="",B301,Q301))+1),0),IF(U301&gt;T301,((YEAR(U301)-YEAR(IF(Q301="",B301,Q301)))*12+MONTH(U301)-MONTH(IF(Q301="",B301,Q301))+1),0)))</f>
        <v/>
      </c>
      <c r="X301" s="15">
        <f>ROUND(N301*Settings!$B$9*W301,0)</f>
        <v/>
      </c>
      <c r="Y301" s="15">
        <f>S301+X301</f>
        <v/>
      </c>
      <c r="Z301" s="18">
        <f>IF(B301="","",DATE(YEAR(IF(Q301="",B301,Q301)),MONTH(IF(Q301="",B301,Q301)),1))</f>
        <v/>
      </c>
      <c r="AA301" s="9">
        <f>IF(B301="","","Q"&amp;(INT(MOD(MONTH(IF(Q301="",B301,Q301))-4,12)/3)+1))</f>
        <v/>
      </c>
      <c r="AB301" s="9">
        <f>IF(H301="","",IFERROR(INDEX(Rates!$M$5:$M$26,MATCH(H301,Rates!$A$5:$A$26,0)),""))</f>
        <v/>
      </c>
    </row>
    <row r="302">
      <c r="A302" s="9">
        <f>IF(B302="","",ROW()-4)</f>
        <v/>
      </c>
      <c r="B302" s="10" t="n"/>
      <c r="C302" s="11" t="n"/>
      <c r="D302" s="11" t="n"/>
      <c r="E302" s="9">
        <f>IF(B302="","",IF(D302="","No PAN",IF(AND(LEN(D302)=10,ISERROR(VALUE(LEFT(D302,1))),ISERROR(VALUE(MID(D302,5,1))),ISNUMBER(VALUE(MID(D302,6,4))),ISERROR(VALUE(RIGHT(D302,1)))),"Format OK","Check PAN")))</f>
        <v/>
      </c>
      <c r="F302" s="11" t="n"/>
      <c r="G302" s="9">
        <f>IF(B302="","",IF(F302&lt;&gt;"",F302,IF(E302&lt;&gt;"Format OK","Others",IF(OR(MID(D302,4,1)="P",MID(D302,4,1)="H"),"Individual/HUF",IF(MID(D302,4,1)="C","Company","Others")))))</f>
        <v/>
      </c>
      <c r="H302" s="11" t="n"/>
      <c r="I302" s="9">
        <f>IF(H302="","",IFERROR(INDEX(IF(G302="Individual/HUF",Rates!$C$5:$C$26,IF(G302="Company",Rates!$D$5:$D$26,Rates!$E$5:$E$26)),MATCH(H302,Rates!$A$5:$A$26,0)),"?"))</f>
        <v/>
      </c>
      <c r="J302" s="12" t="n"/>
      <c r="K302" s="13">
        <f>IF(H302="","",IFERROR(INDEX(IF(G302="Individual/HUF",Rates!$I$5:$I$26,IF(G302="Company",Rates!$J$5:$J$26,Rates!$K$5:$K$26)),MATCH(H302,Rates!$A$5:$A$26,0)),""))</f>
        <v/>
      </c>
      <c r="L302" s="14" t="n"/>
      <c r="M302" s="13">
        <f>IF(H302="","",IF(L302&lt;&gt;"",IF(E302="Format OK",L302,MAX(L302,INDEX(Rates!$L$5:$L$26,MATCH(H302,Rates!$A$5:$A$26,0)))),IF(K302="","rate?",IF(E302="Format OK",K302,MAX(K302,INDEX(Rates!$L$5:$L$26,MATCH(H302,Rates!$A$5:$A$26,0)))))))</f>
        <v/>
      </c>
      <c r="N302" s="15">
        <f>IF(OR(H302="",NOT(ISNUMBER(M302))),0,IF(AND(LEFT(P302,5)="Below",L302=""),0,ROUND(J302*M302,0)))</f>
        <v/>
      </c>
      <c r="O302" s="15">
        <f>IF(H302="","",SUMIFS($J$5:$J$504,$C$5:$C$504,C302,$H$5:$H$504,H302,$B$5:$B$504,"&lt;="&amp;B302,$B$5:$B$504,"&gt;="&amp;Settings!$B$5))</f>
        <v/>
      </c>
      <c r="P302" s="9">
        <f>IF(H302="","",IFERROR(IF(AND(INDEX(Rates!$F$5:$F$26,MATCH(H302,Rates!$A$5:$A$26,0))=0,INDEX(Rates!$G$5:$G$26,MATCH(H302,Rates!$A$5:$A$26,0))=0),"Deduct (no threshold)",IF(OR(AND(INDEX(Rates!$F$5:$F$26,MATCH(H302,Rates!$A$5:$A$26,0))&gt;0,J302&gt;INDEX(Rates!$F$5:$F$26,MATCH(H302,Rates!$A$5:$A$26,0))),AND(INDEX(Rates!$G$5:$G$26,MATCH(H302,Rates!$A$5:$A$26,0))&gt;0,O302&gt;INDEX(Rates!$G$5:$G$26,MATCH(H302,Rates!$A$5:$A$26,0)))),"Deduct","Below threshold: check")),"?"))</f>
        <v/>
      </c>
      <c r="Q302" s="10" t="n"/>
      <c r="R302" s="16">
        <f>IF(OR(B302="",Q302=""),0,IF(Q302&gt;B302,((YEAR(Q302)-YEAR(B302))*12+MONTH(Q302)-MONTH(B302)+1),0))</f>
        <v/>
      </c>
      <c r="S302" s="15">
        <f>ROUND(N302*Settings!$B$8*R302,0)</f>
        <v/>
      </c>
      <c r="T302" s="17">
        <f>IF(B302="","",IF(MONTH(IF(Q302="",B302,Q302))=3,DATE(YEAR(IF(Q302="",B302,Q302)),4,30),DATE(YEAR(IF(Q302="",B302,Q302)),MONTH(IF(Q302="",B302,Q302))+1,7)))</f>
        <v/>
      </c>
      <c r="U302" s="10" t="n"/>
      <c r="V302" s="11" t="n"/>
      <c r="W302" s="16">
        <f>IF(OR(B302="",N302=0),0,IF(U302="",IF(Settings!$B$4&gt;T302,((YEAR(Settings!$B$4)-YEAR(IF(Q302="",B302,Q302)))*12+MONTH(Settings!$B$4)-MONTH(IF(Q302="",B302,Q302))+1),0),IF(U302&gt;T302,((YEAR(U302)-YEAR(IF(Q302="",B302,Q302)))*12+MONTH(U302)-MONTH(IF(Q302="",B302,Q302))+1),0)))</f>
        <v/>
      </c>
      <c r="X302" s="15">
        <f>ROUND(N302*Settings!$B$9*W302,0)</f>
        <v/>
      </c>
      <c r="Y302" s="15">
        <f>S302+X302</f>
        <v/>
      </c>
      <c r="Z302" s="18">
        <f>IF(B302="","",DATE(YEAR(IF(Q302="",B302,Q302)),MONTH(IF(Q302="",B302,Q302)),1))</f>
        <v/>
      </c>
      <c r="AA302" s="9">
        <f>IF(B302="","","Q"&amp;(INT(MOD(MONTH(IF(Q302="",B302,Q302))-4,12)/3)+1))</f>
        <v/>
      </c>
      <c r="AB302" s="9">
        <f>IF(H302="","",IFERROR(INDEX(Rates!$M$5:$M$26,MATCH(H302,Rates!$A$5:$A$26,0)),""))</f>
        <v/>
      </c>
    </row>
    <row r="303">
      <c r="A303" s="9">
        <f>IF(B303="","",ROW()-4)</f>
        <v/>
      </c>
      <c r="B303" s="10" t="n"/>
      <c r="C303" s="11" t="n"/>
      <c r="D303" s="11" t="n"/>
      <c r="E303" s="9">
        <f>IF(B303="","",IF(D303="","No PAN",IF(AND(LEN(D303)=10,ISERROR(VALUE(LEFT(D303,1))),ISERROR(VALUE(MID(D303,5,1))),ISNUMBER(VALUE(MID(D303,6,4))),ISERROR(VALUE(RIGHT(D303,1)))),"Format OK","Check PAN")))</f>
        <v/>
      </c>
      <c r="F303" s="11" t="n"/>
      <c r="G303" s="9">
        <f>IF(B303="","",IF(F303&lt;&gt;"",F303,IF(E303&lt;&gt;"Format OK","Others",IF(OR(MID(D303,4,1)="P",MID(D303,4,1)="H"),"Individual/HUF",IF(MID(D303,4,1)="C","Company","Others")))))</f>
        <v/>
      </c>
      <c r="H303" s="11" t="n"/>
      <c r="I303" s="9">
        <f>IF(H303="","",IFERROR(INDEX(IF(G303="Individual/HUF",Rates!$C$5:$C$26,IF(G303="Company",Rates!$D$5:$D$26,Rates!$E$5:$E$26)),MATCH(H303,Rates!$A$5:$A$26,0)),"?"))</f>
        <v/>
      </c>
      <c r="J303" s="12" t="n"/>
      <c r="K303" s="13">
        <f>IF(H303="","",IFERROR(INDEX(IF(G303="Individual/HUF",Rates!$I$5:$I$26,IF(G303="Company",Rates!$J$5:$J$26,Rates!$K$5:$K$26)),MATCH(H303,Rates!$A$5:$A$26,0)),""))</f>
        <v/>
      </c>
      <c r="L303" s="14" t="n"/>
      <c r="M303" s="13">
        <f>IF(H303="","",IF(L303&lt;&gt;"",IF(E303="Format OK",L303,MAX(L303,INDEX(Rates!$L$5:$L$26,MATCH(H303,Rates!$A$5:$A$26,0)))),IF(K303="","rate?",IF(E303="Format OK",K303,MAX(K303,INDEX(Rates!$L$5:$L$26,MATCH(H303,Rates!$A$5:$A$26,0)))))))</f>
        <v/>
      </c>
      <c r="N303" s="15">
        <f>IF(OR(H303="",NOT(ISNUMBER(M303))),0,IF(AND(LEFT(P303,5)="Below",L303=""),0,ROUND(J303*M303,0)))</f>
        <v/>
      </c>
      <c r="O303" s="15">
        <f>IF(H303="","",SUMIFS($J$5:$J$504,$C$5:$C$504,C303,$H$5:$H$504,H303,$B$5:$B$504,"&lt;="&amp;B303,$B$5:$B$504,"&gt;="&amp;Settings!$B$5))</f>
        <v/>
      </c>
      <c r="P303" s="9">
        <f>IF(H303="","",IFERROR(IF(AND(INDEX(Rates!$F$5:$F$26,MATCH(H303,Rates!$A$5:$A$26,0))=0,INDEX(Rates!$G$5:$G$26,MATCH(H303,Rates!$A$5:$A$26,0))=0),"Deduct (no threshold)",IF(OR(AND(INDEX(Rates!$F$5:$F$26,MATCH(H303,Rates!$A$5:$A$26,0))&gt;0,J303&gt;INDEX(Rates!$F$5:$F$26,MATCH(H303,Rates!$A$5:$A$26,0))),AND(INDEX(Rates!$G$5:$G$26,MATCH(H303,Rates!$A$5:$A$26,0))&gt;0,O303&gt;INDEX(Rates!$G$5:$G$26,MATCH(H303,Rates!$A$5:$A$26,0)))),"Deduct","Below threshold: check")),"?"))</f>
        <v/>
      </c>
      <c r="Q303" s="10" t="n"/>
      <c r="R303" s="16">
        <f>IF(OR(B303="",Q303=""),0,IF(Q303&gt;B303,((YEAR(Q303)-YEAR(B303))*12+MONTH(Q303)-MONTH(B303)+1),0))</f>
        <v/>
      </c>
      <c r="S303" s="15">
        <f>ROUND(N303*Settings!$B$8*R303,0)</f>
        <v/>
      </c>
      <c r="T303" s="17">
        <f>IF(B303="","",IF(MONTH(IF(Q303="",B303,Q303))=3,DATE(YEAR(IF(Q303="",B303,Q303)),4,30),DATE(YEAR(IF(Q303="",B303,Q303)),MONTH(IF(Q303="",B303,Q303))+1,7)))</f>
        <v/>
      </c>
      <c r="U303" s="10" t="n"/>
      <c r="V303" s="11" t="n"/>
      <c r="W303" s="16">
        <f>IF(OR(B303="",N303=0),0,IF(U303="",IF(Settings!$B$4&gt;T303,((YEAR(Settings!$B$4)-YEAR(IF(Q303="",B303,Q303)))*12+MONTH(Settings!$B$4)-MONTH(IF(Q303="",B303,Q303))+1),0),IF(U303&gt;T303,((YEAR(U303)-YEAR(IF(Q303="",B303,Q303)))*12+MONTH(U303)-MONTH(IF(Q303="",B303,Q303))+1),0)))</f>
        <v/>
      </c>
      <c r="X303" s="15">
        <f>ROUND(N303*Settings!$B$9*W303,0)</f>
        <v/>
      </c>
      <c r="Y303" s="15">
        <f>S303+X303</f>
        <v/>
      </c>
      <c r="Z303" s="18">
        <f>IF(B303="","",DATE(YEAR(IF(Q303="",B303,Q303)),MONTH(IF(Q303="",B303,Q303)),1))</f>
        <v/>
      </c>
      <c r="AA303" s="9">
        <f>IF(B303="","","Q"&amp;(INT(MOD(MONTH(IF(Q303="",B303,Q303))-4,12)/3)+1))</f>
        <v/>
      </c>
      <c r="AB303" s="9">
        <f>IF(H303="","",IFERROR(INDEX(Rates!$M$5:$M$26,MATCH(H303,Rates!$A$5:$A$26,0)),""))</f>
        <v/>
      </c>
    </row>
    <row r="304">
      <c r="A304" s="9">
        <f>IF(B304="","",ROW()-4)</f>
        <v/>
      </c>
      <c r="B304" s="10" t="n"/>
      <c r="C304" s="11" t="n"/>
      <c r="D304" s="11" t="n"/>
      <c r="E304" s="9">
        <f>IF(B304="","",IF(D304="","No PAN",IF(AND(LEN(D304)=10,ISERROR(VALUE(LEFT(D304,1))),ISERROR(VALUE(MID(D304,5,1))),ISNUMBER(VALUE(MID(D304,6,4))),ISERROR(VALUE(RIGHT(D304,1)))),"Format OK","Check PAN")))</f>
        <v/>
      </c>
      <c r="F304" s="11" t="n"/>
      <c r="G304" s="9">
        <f>IF(B304="","",IF(F304&lt;&gt;"",F304,IF(E304&lt;&gt;"Format OK","Others",IF(OR(MID(D304,4,1)="P",MID(D304,4,1)="H"),"Individual/HUF",IF(MID(D304,4,1)="C","Company","Others")))))</f>
        <v/>
      </c>
      <c r="H304" s="11" t="n"/>
      <c r="I304" s="9">
        <f>IF(H304="","",IFERROR(INDEX(IF(G304="Individual/HUF",Rates!$C$5:$C$26,IF(G304="Company",Rates!$D$5:$D$26,Rates!$E$5:$E$26)),MATCH(H304,Rates!$A$5:$A$26,0)),"?"))</f>
        <v/>
      </c>
      <c r="J304" s="12" t="n"/>
      <c r="K304" s="13">
        <f>IF(H304="","",IFERROR(INDEX(IF(G304="Individual/HUF",Rates!$I$5:$I$26,IF(G304="Company",Rates!$J$5:$J$26,Rates!$K$5:$K$26)),MATCH(H304,Rates!$A$5:$A$26,0)),""))</f>
        <v/>
      </c>
      <c r="L304" s="14" t="n"/>
      <c r="M304" s="13">
        <f>IF(H304="","",IF(L304&lt;&gt;"",IF(E304="Format OK",L304,MAX(L304,INDEX(Rates!$L$5:$L$26,MATCH(H304,Rates!$A$5:$A$26,0)))),IF(K304="","rate?",IF(E304="Format OK",K304,MAX(K304,INDEX(Rates!$L$5:$L$26,MATCH(H304,Rates!$A$5:$A$26,0)))))))</f>
        <v/>
      </c>
      <c r="N304" s="15">
        <f>IF(OR(H304="",NOT(ISNUMBER(M304))),0,IF(AND(LEFT(P304,5)="Below",L304=""),0,ROUND(J304*M304,0)))</f>
        <v/>
      </c>
      <c r="O304" s="15">
        <f>IF(H304="","",SUMIFS($J$5:$J$504,$C$5:$C$504,C304,$H$5:$H$504,H304,$B$5:$B$504,"&lt;="&amp;B304,$B$5:$B$504,"&gt;="&amp;Settings!$B$5))</f>
        <v/>
      </c>
      <c r="P304" s="9">
        <f>IF(H304="","",IFERROR(IF(AND(INDEX(Rates!$F$5:$F$26,MATCH(H304,Rates!$A$5:$A$26,0))=0,INDEX(Rates!$G$5:$G$26,MATCH(H304,Rates!$A$5:$A$26,0))=0),"Deduct (no threshold)",IF(OR(AND(INDEX(Rates!$F$5:$F$26,MATCH(H304,Rates!$A$5:$A$26,0))&gt;0,J304&gt;INDEX(Rates!$F$5:$F$26,MATCH(H304,Rates!$A$5:$A$26,0))),AND(INDEX(Rates!$G$5:$G$26,MATCH(H304,Rates!$A$5:$A$26,0))&gt;0,O304&gt;INDEX(Rates!$G$5:$G$26,MATCH(H304,Rates!$A$5:$A$26,0)))),"Deduct","Below threshold: check")),"?"))</f>
        <v/>
      </c>
      <c r="Q304" s="10" t="n"/>
      <c r="R304" s="16">
        <f>IF(OR(B304="",Q304=""),0,IF(Q304&gt;B304,((YEAR(Q304)-YEAR(B304))*12+MONTH(Q304)-MONTH(B304)+1),0))</f>
        <v/>
      </c>
      <c r="S304" s="15">
        <f>ROUND(N304*Settings!$B$8*R304,0)</f>
        <v/>
      </c>
      <c r="T304" s="17">
        <f>IF(B304="","",IF(MONTH(IF(Q304="",B304,Q304))=3,DATE(YEAR(IF(Q304="",B304,Q304)),4,30),DATE(YEAR(IF(Q304="",B304,Q304)),MONTH(IF(Q304="",B304,Q304))+1,7)))</f>
        <v/>
      </c>
      <c r="U304" s="10" t="n"/>
      <c r="V304" s="11" t="n"/>
      <c r="W304" s="16">
        <f>IF(OR(B304="",N304=0),0,IF(U304="",IF(Settings!$B$4&gt;T304,((YEAR(Settings!$B$4)-YEAR(IF(Q304="",B304,Q304)))*12+MONTH(Settings!$B$4)-MONTH(IF(Q304="",B304,Q304))+1),0),IF(U304&gt;T304,((YEAR(U304)-YEAR(IF(Q304="",B304,Q304)))*12+MONTH(U304)-MONTH(IF(Q304="",B304,Q304))+1),0)))</f>
        <v/>
      </c>
      <c r="X304" s="15">
        <f>ROUND(N304*Settings!$B$9*W304,0)</f>
        <v/>
      </c>
      <c r="Y304" s="15">
        <f>S304+X304</f>
        <v/>
      </c>
      <c r="Z304" s="18">
        <f>IF(B304="","",DATE(YEAR(IF(Q304="",B304,Q304)),MONTH(IF(Q304="",B304,Q304)),1))</f>
        <v/>
      </c>
      <c r="AA304" s="9">
        <f>IF(B304="","","Q"&amp;(INT(MOD(MONTH(IF(Q304="",B304,Q304))-4,12)/3)+1))</f>
        <v/>
      </c>
      <c r="AB304" s="9">
        <f>IF(H304="","",IFERROR(INDEX(Rates!$M$5:$M$26,MATCH(H304,Rates!$A$5:$A$26,0)),""))</f>
        <v/>
      </c>
    </row>
    <row r="305">
      <c r="A305" s="9">
        <f>IF(B305="","",ROW()-4)</f>
        <v/>
      </c>
      <c r="B305" s="10" t="n"/>
      <c r="C305" s="11" t="n"/>
      <c r="D305" s="11" t="n"/>
      <c r="E305" s="9">
        <f>IF(B305="","",IF(D305="","No PAN",IF(AND(LEN(D305)=10,ISERROR(VALUE(LEFT(D305,1))),ISERROR(VALUE(MID(D305,5,1))),ISNUMBER(VALUE(MID(D305,6,4))),ISERROR(VALUE(RIGHT(D305,1)))),"Format OK","Check PAN")))</f>
        <v/>
      </c>
      <c r="F305" s="11" t="n"/>
      <c r="G305" s="9">
        <f>IF(B305="","",IF(F305&lt;&gt;"",F305,IF(E305&lt;&gt;"Format OK","Others",IF(OR(MID(D305,4,1)="P",MID(D305,4,1)="H"),"Individual/HUF",IF(MID(D305,4,1)="C","Company","Others")))))</f>
        <v/>
      </c>
      <c r="H305" s="11" t="n"/>
      <c r="I305" s="9">
        <f>IF(H305="","",IFERROR(INDEX(IF(G305="Individual/HUF",Rates!$C$5:$C$26,IF(G305="Company",Rates!$D$5:$D$26,Rates!$E$5:$E$26)),MATCH(H305,Rates!$A$5:$A$26,0)),"?"))</f>
        <v/>
      </c>
      <c r="J305" s="12" t="n"/>
      <c r="K305" s="13">
        <f>IF(H305="","",IFERROR(INDEX(IF(G305="Individual/HUF",Rates!$I$5:$I$26,IF(G305="Company",Rates!$J$5:$J$26,Rates!$K$5:$K$26)),MATCH(H305,Rates!$A$5:$A$26,0)),""))</f>
        <v/>
      </c>
      <c r="L305" s="14" t="n"/>
      <c r="M305" s="13">
        <f>IF(H305="","",IF(L305&lt;&gt;"",IF(E305="Format OK",L305,MAX(L305,INDEX(Rates!$L$5:$L$26,MATCH(H305,Rates!$A$5:$A$26,0)))),IF(K305="","rate?",IF(E305="Format OK",K305,MAX(K305,INDEX(Rates!$L$5:$L$26,MATCH(H305,Rates!$A$5:$A$26,0)))))))</f>
        <v/>
      </c>
      <c r="N305" s="15">
        <f>IF(OR(H305="",NOT(ISNUMBER(M305))),0,IF(AND(LEFT(P305,5)="Below",L305=""),0,ROUND(J305*M305,0)))</f>
        <v/>
      </c>
      <c r="O305" s="15">
        <f>IF(H305="","",SUMIFS($J$5:$J$504,$C$5:$C$504,C305,$H$5:$H$504,H305,$B$5:$B$504,"&lt;="&amp;B305,$B$5:$B$504,"&gt;="&amp;Settings!$B$5))</f>
        <v/>
      </c>
      <c r="P305" s="9">
        <f>IF(H305="","",IFERROR(IF(AND(INDEX(Rates!$F$5:$F$26,MATCH(H305,Rates!$A$5:$A$26,0))=0,INDEX(Rates!$G$5:$G$26,MATCH(H305,Rates!$A$5:$A$26,0))=0),"Deduct (no threshold)",IF(OR(AND(INDEX(Rates!$F$5:$F$26,MATCH(H305,Rates!$A$5:$A$26,0))&gt;0,J305&gt;INDEX(Rates!$F$5:$F$26,MATCH(H305,Rates!$A$5:$A$26,0))),AND(INDEX(Rates!$G$5:$G$26,MATCH(H305,Rates!$A$5:$A$26,0))&gt;0,O305&gt;INDEX(Rates!$G$5:$G$26,MATCH(H305,Rates!$A$5:$A$26,0)))),"Deduct","Below threshold: check")),"?"))</f>
        <v/>
      </c>
      <c r="Q305" s="10" t="n"/>
      <c r="R305" s="16">
        <f>IF(OR(B305="",Q305=""),0,IF(Q305&gt;B305,((YEAR(Q305)-YEAR(B305))*12+MONTH(Q305)-MONTH(B305)+1),0))</f>
        <v/>
      </c>
      <c r="S305" s="15">
        <f>ROUND(N305*Settings!$B$8*R305,0)</f>
        <v/>
      </c>
      <c r="T305" s="17">
        <f>IF(B305="","",IF(MONTH(IF(Q305="",B305,Q305))=3,DATE(YEAR(IF(Q305="",B305,Q305)),4,30),DATE(YEAR(IF(Q305="",B305,Q305)),MONTH(IF(Q305="",B305,Q305))+1,7)))</f>
        <v/>
      </c>
      <c r="U305" s="10" t="n"/>
      <c r="V305" s="11" t="n"/>
      <c r="W305" s="16">
        <f>IF(OR(B305="",N305=0),0,IF(U305="",IF(Settings!$B$4&gt;T305,((YEAR(Settings!$B$4)-YEAR(IF(Q305="",B305,Q305)))*12+MONTH(Settings!$B$4)-MONTH(IF(Q305="",B305,Q305))+1),0),IF(U305&gt;T305,((YEAR(U305)-YEAR(IF(Q305="",B305,Q305)))*12+MONTH(U305)-MONTH(IF(Q305="",B305,Q305))+1),0)))</f>
        <v/>
      </c>
      <c r="X305" s="15">
        <f>ROUND(N305*Settings!$B$9*W305,0)</f>
        <v/>
      </c>
      <c r="Y305" s="15">
        <f>S305+X305</f>
        <v/>
      </c>
      <c r="Z305" s="18">
        <f>IF(B305="","",DATE(YEAR(IF(Q305="",B305,Q305)),MONTH(IF(Q305="",B305,Q305)),1))</f>
        <v/>
      </c>
      <c r="AA305" s="9">
        <f>IF(B305="","","Q"&amp;(INT(MOD(MONTH(IF(Q305="",B305,Q305))-4,12)/3)+1))</f>
        <v/>
      </c>
      <c r="AB305" s="9">
        <f>IF(H305="","",IFERROR(INDEX(Rates!$M$5:$M$26,MATCH(H305,Rates!$A$5:$A$26,0)),""))</f>
        <v/>
      </c>
    </row>
    <row r="306">
      <c r="A306" s="9">
        <f>IF(B306="","",ROW()-4)</f>
        <v/>
      </c>
      <c r="B306" s="10" t="n"/>
      <c r="C306" s="11" t="n"/>
      <c r="D306" s="11" t="n"/>
      <c r="E306" s="9">
        <f>IF(B306="","",IF(D306="","No PAN",IF(AND(LEN(D306)=10,ISERROR(VALUE(LEFT(D306,1))),ISERROR(VALUE(MID(D306,5,1))),ISNUMBER(VALUE(MID(D306,6,4))),ISERROR(VALUE(RIGHT(D306,1)))),"Format OK","Check PAN")))</f>
        <v/>
      </c>
      <c r="F306" s="11" t="n"/>
      <c r="G306" s="9">
        <f>IF(B306="","",IF(F306&lt;&gt;"",F306,IF(E306&lt;&gt;"Format OK","Others",IF(OR(MID(D306,4,1)="P",MID(D306,4,1)="H"),"Individual/HUF",IF(MID(D306,4,1)="C","Company","Others")))))</f>
        <v/>
      </c>
      <c r="H306" s="11" t="n"/>
      <c r="I306" s="9">
        <f>IF(H306="","",IFERROR(INDEX(IF(G306="Individual/HUF",Rates!$C$5:$C$26,IF(G306="Company",Rates!$D$5:$D$26,Rates!$E$5:$E$26)),MATCH(H306,Rates!$A$5:$A$26,0)),"?"))</f>
        <v/>
      </c>
      <c r="J306" s="12" t="n"/>
      <c r="K306" s="13">
        <f>IF(H306="","",IFERROR(INDEX(IF(G306="Individual/HUF",Rates!$I$5:$I$26,IF(G306="Company",Rates!$J$5:$J$26,Rates!$K$5:$K$26)),MATCH(H306,Rates!$A$5:$A$26,0)),""))</f>
        <v/>
      </c>
      <c r="L306" s="14" t="n"/>
      <c r="M306" s="13">
        <f>IF(H306="","",IF(L306&lt;&gt;"",IF(E306="Format OK",L306,MAX(L306,INDEX(Rates!$L$5:$L$26,MATCH(H306,Rates!$A$5:$A$26,0)))),IF(K306="","rate?",IF(E306="Format OK",K306,MAX(K306,INDEX(Rates!$L$5:$L$26,MATCH(H306,Rates!$A$5:$A$26,0)))))))</f>
        <v/>
      </c>
      <c r="N306" s="15">
        <f>IF(OR(H306="",NOT(ISNUMBER(M306))),0,IF(AND(LEFT(P306,5)="Below",L306=""),0,ROUND(J306*M306,0)))</f>
        <v/>
      </c>
      <c r="O306" s="15">
        <f>IF(H306="","",SUMIFS($J$5:$J$504,$C$5:$C$504,C306,$H$5:$H$504,H306,$B$5:$B$504,"&lt;="&amp;B306,$B$5:$B$504,"&gt;="&amp;Settings!$B$5))</f>
        <v/>
      </c>
      <c r="P306" s="9">
        <f>IF(H306="","",IFERROR(IF(AND(INDEX(Rates!$F$5:$F$26,MATCH(H306,Rates!$A$5:$A$26,0))=0,INDEX(Rates!$G$5:$G$26,MATCH(H306,Rates!$A$5:$A$26,0))=0),"Deduct (no threshold)",IF(OR(AND(INDEX(Rates!$F$5:$F$26,MATCH(H306,Rates!$A$5:$A$26,0))&gt;0,J306&gt;INDEX(Rates!$F$5:$F$26,MATCH(H306,Rates!$A$5:$A$26,0))),AND(INDEX(Rates!$G$5:$G$26,MATCH(H306,Rates!$A$5:$A$26,0))&gt;0,O306&gt;INDEX(Rates!$G$5:$G$26,MATCH(H306,Rates!$A$5:$A$26,0)))),"Deduct","Below threshold: check")),"?"))</f>
        <v/>
      </c>
      <c r="Q306" s="10" t="n"/>
      <c r="R306" s="16">
        <f>IF(OR(B306="",Q306=""),0,IF(Q306&gt;B306,((YEAR(Q306)-YEAR(B306))*12+MONTH(Q306)-MONTH(B306)+1),0))</f>
        <v/>
      </c>
      <c r="S306" s="15">
        <f>ROUND(N306*Settings!$B$8*R306,0)</f>
        <v/>
      </c>
      <c r="T306" s="17">
        <f>IF(B306="","",IF(MONTH(IF(Q306="",B306,Q306))=3,DATE(YEAR(IF(Q306="",B306,Q306)),4,30),DATE(YEAR(IF(Q306="",B306,Q306)),MONTH(IF(Q306="",B306,Q306))+1,7)))</f>
        <v/>
      </c>
      <c r="U306" s="10" t="n"/>
      <c r="V306" s="11" t="n"/>
      <c r="W306" s="16">
        <f>IF(OR(B306="",N306=0),0,IF(U306="",IF(Settings!$B$4&gt;T306,((YEAR(Settings!$B$4)-YEAR(IF(Q306="",B306,Q306)))*12+MONTH(Settings!$B$4)-MONTH(IF(Q306="",B306,Q306))+1),0),IF(U306&gt;T306,((YEAR(U306)-YEAR(IF(Q306="",B306,Q306)))*12+MONTH(U306)-MONTH(IF(Q306="",B306,Q306))+1),0)))</f>
        <v/>
      </c>
      <c r="X306" s="15">
        <f>ROUND(N306*Settings!$B$9*W306,0)</f>
        <v/>
      </c>
      <c r="Y306" s="15">
        <f>S306+X306</f>
        <v/>
      </c>
      <c r="Z306" s="18">
        <f>IF(B306="","",DATE(YEAR(IF(Q306="",B306,Q306)),MONTH(IF(Q306="",B306,Q306)),1))</f>
        <v/>
      </c>
      <c r="AA306" s="9">
        <f>IF(B306="","","Q"&amp;(INT(MOD(MONTH(IF(Q306="",B306,Q306))-4,12)/3)+1))</f>
        <v/>
      </c>
      <c r="AB306" s="9">
        <f>IF(H306="","",IFERROR(INDEX(Rates!$M$5:$M$26,MATCH(H306,Rates!$A$5:$A$26,0)),""))</f>
        <v/>
      </c>
    </row>
    <row r="307">
      <c r="A307" s="9">
        <f>IF(B307="","",ROW()-4)</f>
        <v/>
      </c>
      <c r="B307" s="10" t="n"/>
      <c r="C307" s="11" t="n"/>
      <c r="D307" s="11" t="n"/>
      <c r="E307" s="9">
        <f>IF(B307="","",IF(D307="","No PAN",IF(AND(LEN(D307)=10,ISERROR(VALUE(LEFT(D307,1))),ISERROR(VALUE(MID(D307,5,1))),ISNUMBER(VALUE(MID(D307,6,4))),ISERROR(VALUE(RIGHT(D307,1)))),"Format OK","Check PAN")))</f>
        <v/>
      </c>
      <c r="F307" s="11" t="n"/>
      <c r="G307" s="9">
        <f>IF(B307="","",IF(F307&lt;&gt;"",F307,IF(E307&lt;&gt;"Format OK","Others",IF(OR(MID(D307,4,1)="P",MID(D307,4,1)="H"),"Individual/HUF",IF(MID(D307,4,1)="C","Company","Others")))))</f>
        <v/>
      </c>
      <c r="H307" s="11" t="n"/>
      <c r="I307" s="9">
        <f>IF(H307="","",IFERROR(INDEX(IF(G307="Individual/HUF",Rates!$C$5:$C$26,IF(G307="Company",Rates!$D$5:$D$26,Rates!$E$5:$E$26)),MATCH(H307,Rates!$A$5:$A$26,0)),"?"))</f>
        <v/>
      </c>
      <c r="J307" s="12" t="n"/>
      <c r="K307" s="13">
        <f>IF(H307="","",IFERROR(INDEX(IF(G307="Individual/HUF",Rates!$I$5:$I$26,IF(G307="Company",Rates!$J$5:$J$26,Rates!$K$5:$K$26)),MATCH(H307,Rates!$A$5:$A$26,0)),""))</f>
        <v/>
      </c>
      <c r="L307" s="14" t="n"/>
      <c r="M307" s="13">
        <f>IF(H307="","",IF(L307&lt;&gt;"",IF(E307="Format OK",L307,MAX(L307,INDEX(Rates!$L$5:$L$26,MATCH(H307,Rates!$A$5:$A$26,0)))),IF(K307="","rate?",IF(E307="Format OK",K307,MAX(K307,INDEX(Rates!$L$5:$L$26,MATCH(H307,Rates!$A$5:$A$26,0)))))))</f>
        <v/>
      </c>
      <c r="N307" s="15">
        <f>IF(OR(H307="",NOT(ISNUMBER(M307))),0,IF(AND(LEFT(P307,5)="Below",L307=""),0,ROUND(J307*M307,0)))</f>
        <v/>
      </c>
      <c r="O307" s="15">
        <f>IF(H307="","",SUMIFS($J$5:$J$504,$C$5:$C$504,C307,$H$5:$H$504,H307,$B$5:$B$504,"&lt;="&amp;B307,$B$5:$B$504,"&gt;="&amp;Settings!$B$5))</f>
        <v/>
      </c>
      <c r="P307" s="9">
        <f>IF(H307="","",IFERROR(IF(AND(INDEX(Rates!$F$5:$F$26,MATCH(H307,Rates!$A$5:$A$26,0))=0,INDEX(Rates!$G$5:$G$26,MATCH(H307,Rates!$A$5:$A$26,0))=0),"Deduct (no threshold)",IF(OR(AND(INDEX(Rates!$F$5:$F$26,MATCH(H307,Rates!$A$5:$A$26,0))&gt;0,J307&gt;INDEX(Rates!$F$5:$F$26,MATCH(H307,Rates!$A$5:$A$26,0))),AND(INDEX(Rates!$G$5:$G$26,MATCH(H307,Rates!$A$5:$A$26,0))&gt;0,O307&gt;INDEX(Rates!$G$5:$G$26,MATCH(H307,Rates!$A$5:$A$26,0)))),"Deduct","Below threshold: check")),"?"))</f>
        <v/>
      </c>
      <c r="Q307" s="10" t="n"/>
      <c r="R307" s="16">
        <f>IF(OR(B307="",Q307=""),0,IF(Q307&gt;B307,((YEAR(Q307)-YEAR(B307))*12+MONTH(Q307)-MONTH(B307)+1),0))</f>
        <v/>
      </c>
      <c r="S307" s="15">
        <f>ROUND(N307*Settings!$B$8*R307,0)</f>
        <v/>
      </c>
      <c r="T307" s="17">
        <f>IF(B307="","",IF(MONTH(IF(Q307="",B307,Q307))=3,DATE(YEAR(IF(Q307="",B307,Q307)),4,30),DATE(YEAR(IF(Q307="",B307,Q307)),MONTH(IF(Q307="",B307,Q307))+1,7)))</f>
        <v/>
      </c>
      <c r="U307" s="10" t="n"/>
      <c r="V307" s="11" t="n"/>
      <c r="W307" s="16">
        <f>IF(OR(B307="",N307=0),0,IF(U307="",IF(Settings!$B$4&gt;T307,((YEAR(Settings!$B$4)-YEAR(IF(Q307="",B307,Q307)))*12+MONTH(Settings!$B$4)-MONTH(IF(Q307="",B307,Q307))+1),0),IF(U307&gt;T307,((YEAR(U307)-YEAR(IF(Q307="",B307,Q307)))*12+MONTH(U307)-MONTH(IF(Q307="",B307,Q307))+1),0)))</f>
        <v/>
      </c>
      <c r="X307" s="15">
        <f>ROUND(N307*Settings!$B$9*W307,0)</f>
        <v/>
      </c>
      <c r="Y307" s="15">
        <f>S307+X307</f>
        <v/>
      </c>
      <c r="Z307" s="18">
        <f>IF(B307="","",DATE(YEAR(IF(Q307="",B307,Q307)),MONTH(IF(Q307="",B307,Q307)),1))</f>
        <v/>
      </c>
      <c r="AA307" s="9">
        <f>IF(B307="","","Q"&amp;(INT(MOD(MONTH(IF(Q307="",B307,Q307))-4,12)/3)+1))</f>
        <v/>
      </c>
      <c r="AB307" s="9">
        <f>IF(H307="","",IFERROR(INDEX(Rates!$M$5:$M$26,MATCH(H307,Rates!$A$5:$A$26,0)),""))</f>
        <v/>
      </c>
    </row>
    <row r="308">
      <c r="A308" s="9">
        <f>IF(B308="","",ROW()-4)</f>
        <v/>
      </c>
      <c r="B308" s="10" t="n"/>
      <c r="C308" s="11" t="n"/>
      <c r="D308" s="11" t="n"/>
      <c r="E308" s="9">
        <f>IF(B308="","",IF(D308="","No PAN",IF(AND(LEN(D308)=10,ISERROR(VALUE(LEFT(D308,1))),ISERROR(VALUE(MID(D308,5,1))),ISNUMBER(VALUE(MID(D308,6,4))),ISERROR(VALUE(RIGHT(D308,1)))),"Format OK","Check PAN")))</f>
        <v/>
      </c>
      <c r="F308" s="11" t="n"/>
      <c r="G308" s="9">
        <f>IF(B308="","",IF(F308&lt;&gt;"",F308,IF(E308&lt;&gt;"Format OK","Others",IF(OR(MID(D308,4,1)="P",MID(D308,4,1)="H"),"Individual/HUF",IF(MID(D308,4,1)="C","Company","Others")))))</f>
        <v/>
      </c>
      <c r="H308" s="11" t="n"/>
      <c r="I308" s="9">
        <f>IF(H308="","",IFERROR(INDEX(IF(G308="Individual/HUF",Rates!$C$5:$C$26,IF(G308="Company",Rates!$D$5:$D$26,Rates!$E$5:$E$26)),MATCH(H308,Rates!$A$5:$A$26,0)),"?"))</f>
        <v/>
      </c>
      <c r="J308" s="12" t="n"/>
      <c r="K308" s="13">
        <f>IF(H308="","",IFERROR(INDEX(IF(G308="Individual/HUF",Rates!$I$5:$I$26,IF(G308="Company",Rates!$J$5:$J$26,Rates!$K$5:$K$26)),MATCH(H308,Rates!$A$5:$A$26,0)),""))</f>
        <v/>
      </c>
      <c r="L308" s="14" t="n"/>
      <c r="M308" s="13">
        <f>IF(H308="","",IF(L308&lt;&gt;"",IF(E308="Format OK",L308,MAX(L308,INDEX(Rates!$L$5:$L$26,MATCH(H308,Rates!$A$5:$A$26,0)))),IF(K308="","rate?",IF(E308="Format OK",K308,MAX(K308,INDEX(Rates!$L$5:$L$26,MATCH(H308,Rates!$A$5:$A$26,0)))))))</f>
        <v/>
      </c>
      <c r="N308" s="15">
        <f>IF(OR(H308="",NOT(ISNUMBER(M308))),0,IF(AND(LEFT(P308,5)="Below",L308=""),0,ROUND(J308*M308,0)))</f>
        <v/>
      </c>
      <c r="O308" s="15">
        <f>IF(H308="","",SUMIFS($J$5:$J$504,$C$5:$C$504,C308,$H$5:$H$504,H308,$B$5:$B$504,"&lt;="&amp;B308,$B$5:$B$504,"&gt;="&amp;Settings!$B$5))</f>
        <v/>
      </c>
      <c r="P308" s="9">
        <f>IF(H308="","",IFERROR(IF(AND(INDEX(Rates!$F$5:$F$26,MATCH(H308,Rates!$A$5:$A$26,0))=0,INDEX(Rates!$G$5:$G$26,MATCH(H308,Rates!$A$5:$A$26,0))=0),"Deduct (no threshold)",IF(OR(AND(INDEX(Rates!$F$5:$F$26,MATCH(H308,Rates!$A$5:$A$26,0))&gt;0,J308&gt;INDEX(Rates!$F$5:$F$26,MATCH(H308,Rates!$A$5:$A$26,0))),AND(INDEX(Rates!$G$5:$G$26,MATCH(H308,Rates!$A$5:$A$26,0))&gt;0,O308&gt;INDEX(Rates!$G$5:$G$26,MATCH(H308,Rates!$A$5:$A$26,0)))),"Deduct","Below threshold: check")),"?"))</f>
        <v/>
      </c>
      <c r="Q308" s="10" t="n"/>
      <c r="R308" s="16">
        <f>IF(OR(B308="",Q308=""),0,IF(Q308&gt;B308,((YEAR(Q308)-YEAR(B308))*12+MONTH(Q308)-MONTH(B308)+1),0))</f>
        <v/>
      </c>
      <c r="S308" s="15">
        <f>ROUND(N308*Settings!$B$8*R308,0)</f>
        <v/>
      </c>
      <c r="T308" s="17">
        <f>IF(B308="","",IF(MONTH(IF(Q308="",B308,Q308))=3,DATE(YEAR(IF(Q308="",B308,Q308)),4,30),DATE(YEAR(IF(Q308="",B308,Q308)),MONTH(IF(Q308="",B308,Q308))+1,7)))</f>
        <v/>
      </c>
      <c r="U308" s="10" t="n"/>
      <c r="V308" s="11" t="n"/>
      <c r="W308" s="16">
        <f>IF(OR(B308="",N308=0),0,IF(U308="",IF(Settings!$B$4&gt;T308,((YEAR(Settings!$B$4)-YEAR(IF(Q308="",B308,Q308)))*12+MONTH(Settings!$B$4)-MONTH(IF(Q308="",B308,Q308))+1),0),IF(U308&gt;T308,((YEAR(U308)-YEAR(IF(Q308="",B308,Q308)))*12+MONTH(U308)-MONTH(IF(Q308="",B308,Q308))+1),0)))</f>
        <v/>
      </c>
      <c r="X308" s="15">
        <f>ROUND(N308*Settings!$B$9*W308,0)</f>
        <v/>
      </c>
      <c r="Y308" s="15">
        <f>S308+X308</f>
        <v/>
      </c>
      <c r="Z308" s="18">
        <f>IF(B308="","",DATE(YEAR(IF(Q308="",B308,Q308)),MONTH(IF(Q308="",B308,Q308)),1))</f>
        <v/>
      </c>
      <c r="AA308" s="9">
        <f>IF(B308="","","Q"&amp;(INT(MOD(MONTH(IF(Q308="",B308,Q308))-4,12)/3)+1))</f>
        <v/>
      </c>
      <c r="AB308" s="9">
        <f>IF(H308="","",IFERROR(INDEX(Rates!$M$5:$M$26,MATCH(H308,Rates!$A$5:$A$26,0)),""))</f>
        <v/>
      </c>
    </row>
    <row r="309">
      <c r="A309" s="9">
        <f>IF(B309="","",ROW()-4)</f>
        <v/>
      </c>
      <c r="B309" s="10" t="n"/>
      <c r="C309" s="11" t="n"/>
      <c r="D309" s="11" t="n"/>
      <c r="E309" s="9">
        <f>IF(B309="","",IF(D309="","No PAN",IF(AND(LEN(D309)=10,ISERROR(VALUE(LEFT(D309,1))),ISERROR(VALUE(MID(D309,5,1))),ISNUMBER(VALUE(MID(D309,6,4))),ISERROR(VALUE(RIGHT(D309,1)))),"Format OK","Check PAN")))</f>
        <v/>
      </c>
      <c r="F309" s="11" t="n"/>
      <c r="G309" s="9">
        <f>IF(B309="","",IF(F309&lt;&gt;"",F309,IF(E309&lt;&gt;"Format OK","Others",IF(OR(MID(D309,4,1)="P",MID(D309,4,1)="H"),"Individual/HUF",IF(MID(D309,4,1)="C","Company","Others")))))</f>
        <v/>
      </c>
      <c r="H309" s="11" t="n"/>
      <c r="I309" s="9">
        <f>IF(H309="","",IFERROR(INDEX(IF(G309="Individual/HUF",Rates!$C$5:$C$26,IF(G309="Company",Rates!$D$5:$D$26,Rates!$E$5:$E$26)),MATCH(H309,Rates!$A$5:$A$26,0)),"?"))</f>
        <v/>
      </c>
      <c r="J309" s="12" t="n"/>
      <c r="K309" s="13">
        <f>IF(H309="","",IFERROR(INDEX(IF(G309="Individual/HUF",Rates!$I$5:$I$26,IF(G309="Company",Rates!$J$5:$J$26,Rates!$K$5:$K$26)),MATCH(H309,Rates!$A$5:$A$26,0)),""))</f>
        <v/>
      </c>
      <c r="L309" s="14" t="n"/>
      <c r="M309" s="13">
        <f>IF(H309="","",IF(L309&lt;&gt;"",IF(E309="Format OK",L309,MAX(L309,INDEX(Rates!$L$5:$L$26,MATCH(H309,Rates!$A$5:$A$26,0)))),IF(K309="","rate?",IF(E309="Format OK",K309,MAX(K309,INDEX(Rates!$L$5:$L$26,MATCH(H309,Rates!$A$5:$A$26,0)))))))</f>
        <v/>
      </c>
      <c r="N309" s="15">
        <f>IF(OR(H309="",NOT(ISNUMBER(M309))),0,IF(AND(LEFT(P309,5)="Below",L309=""),0,ROUND(J309*M309,0)))</f>
        <v/>
      </c>
      <c r="O309" s="15">
        <f>IF(H309="","",SUMIFS($J$5:$J$504,$C$5:$C$504,C309,$H$5:$H$504,H309,$B$5:$B$504,"&lt;="&amp;B309,$B$5:$B$504,"&gt;="&amp;Settings!$B$5))</f>
        <v/>
      </c>
      <c r="P309" s="9">
        <f>IF(H309="","",IFERROR(IF(AND(INDEX(Rates!$F$5:$F$26,MATCH(H309,Rates!$A$5:$A$26,0))=0,INDEX(Rates!$G$5:$G$26,MATCH(H309,Rates!$A$5:$A$26,0))=0),"Deduct (no threshold)",IF(OR(AND(INDEX(Rates!$F$5:$F$26,MATCH(H309,Rates!$A$5:$A$26,0))&gt;0,J309&gt;INDEX(Rates!$F$5:$F$26,MATCH(H309,Rates!$A$5:$A$26,0))),AND(INDEX(Rates!$G$5:$G$26,MATCH(H309,Rates!$A$5:$A$26,0))&gt;0,O309&gt;INDEX(Rates!$G$5:$G$26,MATCH(H309,Rates!$A$5:$A$26,0)))),"Deduct","Below threshold: check")),"?"))</f>
        <v/>
      </c>
      <c r="Q309" s="10" t="n"/>
      <c r="R309" s="16">
        <f>IF(OR(B309="",Q309=""),0,IF(Q309&gt;B309,((YEAR(Q309)-YEAR(B309))*12+MONTH(Q309)-MONTH(B309)+1),0))</f>
        <v/>
      </c>
      <c r="S309" s="15">
        <f>ROUND(N309*Settings!$B$8*R309,0)</f>
        <v/>
      </c>
      <c r="T309" s="17">
        <f>IF(B309="","",IF(MONTH(IF(Q309="",B309,Q309))=3,DATE(YEAR(IF(Q309="",B309,Q309)),4,30),DATE(YEAR(IF(Q309="",B309,Q309)),MONTH(IF(Q309="",B309,Q309))+1,7)))</f>
        <v/>
      </c>
      <c r="U309" s="10" t="n"/>
      <c r="V309" s="11" t="n"/>
      <c r="W309" s="16">
        <f>IF(OR(B309="",N309=0),0,IF(U309="",IF(Settings!$B$4&gt;T309,((YEAR(Settings!$B$4)-YEAR(IF(Q309="",B309,Q309)))*12+MONTH(Settings!$B$4)-MONTH(IF(Q309="",B309,Q309))+1),0),IF(U309&gt;T309,((YEAR(U309)-YEAR(IF(Q309="",B309,Q309)))*12+MONTH(U309)-MONTH(IF(Q309="",B309,Q309))+1),0)))</f>
        <v/>
      </c>
      <c r="X309" s="15">
        <f>ROUND(N309*Settings!$B$9*W309,0)</f>
        <v/>
      </c>
      <c r="Y309" s="15">
        <f>S309+X309</f>
        <v/>
      </c>
      <c r="Z309" s="18">
        <f>IF(B309="","",DATE(YEAR(IF(Q309="",B309,Q309)),MONTH(IF(Q309="",B309,Q309)),1))</f>
        <v/>
      </c>
      <c r="AA309" s="9">
        <f>IF(B309="","","Q"&amp;(INT(MOD(MONTH(IF(Q309="",B309,Q309))-4,12)/3)+1))</f>
        <v/>
      </c>
      <c r="AB309" s="9">
        <f>IF(H309="","",IFERROR(INDEX(Rates!$M$5:$M$26,MATCH(H309,Rates!$A$5:$A$26,0)),""))</f>
        <v/>
      </c>
    </row>
    <row r="310">
      <c r="A310" s="9">
        <f>IF(B310="","",ROW()-4)</f>
        <v/>
      </c>
      <c r="B310" s="10" t="n"/>
      <c r="C310" s="11" t="n"/>
      <c r="D310" s="11" t="n"/>
      <c r="E310" s="9">
        <f>IF(B310="","",IF(D310="","No PAN",IF(AND(LEN(D310)=10,ISERROR(VALUE(LEFT(D310,1))),ISERROR(VALUE(MID(D310,5,1))),ISNUMBER(VALUE(MID(D310,6,4))),ISERROR(VALUE(RIGHT(D310,1)))),"Format OK","Check PAN")))</f>
        <v/>
      </c>
      <c r="F310" s="11" t="n"/>
      <c r="G310" s="9">
        <f>IF(B310="","",IF(F310&lt;&gt;"",F310,IF(E310&lt;&gt;"Format OK","Others",IF(OR(MID(D310,4,1)="P",MID(D310,4,1)="H"),"Individual/HUF",IF(MID(D310,4,1)="C","Company","Others")))))</f>
        <v/>
      </c>
      <c r="H310" s="11" t="n"/>
      <c r="I310" s="9">
        <f>IF(H310="","",IFERROR(INDEX(IF(G310="Individual/HUF",Rates!$C$5:$C$26,IF(G310="Company",Rates!$D$5:$D$26,Rates!$E$5:$E$26)),MATCH(H310,Rates!$A$5:$A$26,0)),"?"))</f>
        <v/>
      </c>
      <c r="J310" s="12" t="n"/>
      <c r="K310" s="13">
        <f>IF(H310="","",IFERROR(INDEX(IF(G310="Individual/HUF",Rates!$I$5:$I$26,IF(G310="Company",Rates!$J$5:$J$26,Rates!$K$5:$K$26)),MATCH(H310,Rates!$A$5:$A$26,0)),""))</f>
        <v/>
      </c>
      <c r="L310" s="14" t="n"/>
      <c r="M310" s="13">
        <f>IF(H310="","",IF(L310&lt;&gt;"",IF(E310="Format OK",L310,MAX(L310,INDEX(Rates!$L$5:$L$26,MATCH(H310,Rates!$A$5:$A$26,0)))),IF(K310="","rate?",IF(E310="Format OK",K310,MAX(K310,INDEX(Rates!$L$5:$L$26,MATCH(H310,Rates!$A$5:$A$26,0)))))))</f>
        <v/>
      </c>
      <c r="N310" s="15">
        <f>IF(OR(H310="",NOT(ISNUMBER(M310))),0,IF(AND(LEFT(P310,5)="Below",L310=""),0,ROUND(J310*M310,0)))</f>
        <v/>
      </c>
      <c r="O310" s="15">
        <f>IF(H310="","",SUMIFS($J$5:$J$504,$C$5:$C$504,C310,$H$5:$H$504,H310,$B$5:$B$504,"&lt;="&amp;B310,$B$5:$B$504,"&gt;="&amp;Settings!$B$5))</f>
        <v/>
      </c>
      <c r="P310" s="9">
        <f>IF(H310="","",IFERROR(IF(AND(INDEX(Rates!$F$5:$F$26,MATCH(H310,Rates!$A$5:$A$26,0))=0,INDEX(Rates!$G$5:$G$26,MATCH(H310,Rates!$A$5:$A$26,0))=0),"Deduct (no threshold)",IF(OR(AND(INDEX(Rates!$F$5:$F$26,MATCH(H310,Rates!$A$5:$A$26,0))&gt;0,J310&gt;INDEX(Rates!$F$5:$F$26,MATCH(H310,Rates!$A$5:$A$26,0))),AND(INDEX(Rates!$G$5:$G$26,MATCH(H310,Rates!$A$5:$A$26,0))&gt;0,O310&gt;INDEX(Rates!$G$5:$G$26,MATCH(H310,Rates!$A$5:$A$26,0)))),"Deduct","Below threshold: check")),"?"))</f>
        <v/>
      </c>
      <c r="Q310" s="10" t="n"/>
      <c r="R310" s="16">
        <f>IF(OR(B310="",Q310=""),0,IF(Q310&gt;B310,((YEAR(Q310)-YEAR(B310))*12+MONTH(Q310)-MONTH(B310)+1),0))</f>
        <v/>
      </c>
      <c r="S310" s="15">
        <f>ROUND(N310*Settings!$B$8*R310,0)</f>
        <v/>
      </c>
      <c r="T310" s="17">
        <f>IF(B310="","",IF(MONTH(IF(Q310="",B310,Q310))=3,DATE(YEAR(IF(Q310="",B310,Q310)),4,30),DATE(YEAR(IF(Q310="",B310,Q310)),MONTH(IF(Q310="",B310,Q310))+1,7)))</f>
        <v/>
      </c>
      <c r="U310" s="10" t="n"/>
      <c r="V310" s="11" t="n"/>
      <c r="W310" s="16">
        <f>IF(OR(B310="",N310=0),0,IF(U310="",IF(Settings!$B$4&gt;T310,((YEAR(Settings!$B$4)-YEAR(IF(Q310="",B310,Q310)))*12+MONTH(Settings!$B$4)-MONTH(IF(Q310="",B310,Q310))+1),0),IF(U310&gt;T310,((YEAR(U310)-YEAR(IF(Q310="",B310,Q310)))*12+MONTH(U310)-MONTH(IF(Q310="",B310,Q310))+1),0)))</f>
        <v/>
      </c>
      <c r="X310" s="15">
        <f>ROUND(N310*Settings!$B$9*W310,0)</f>
        <v/>
      </c>
      <c r="Y310" s="15">
        <f>S310+X310</f>
        <v/>
      </c>
      <c r="Z310" s="18">
        <f>IF(B310="","",DATE(YEAR(IF(Q310="",B310,Q310)),MONTH(IF(Q310="",B310,Q310)),1))</f>
        <v/>
      </c>
      <c r="AA310" s="9">
        <f>IF(B310="","","Q"&amp;(INT(MOD(MONTH(IF(Q310="",B310,Q310))-4,12)/3)+1))</f>
        <v/>
      </c>
      <c r="AB310" s="9">
        <f>IF(H310="","",IFERROR(INDEX(Rates!$M$5:$M$26,MATCH(H310,Rates!$A$5:$A$26,0)),""))</f>
        <v/>
      </c>
    </row>
    <row r="311">
      <c r="A311" s="9">
        <f>IF(B311="","",ROW()-4)</f>
        <v/>
      </c>
      <c r="B311" s="10" t="n"/>
      <c r="C311" s="11" t="n"/>
      <c r="D311" s="11" t="n"/>
      <c r="E311" s="9">
        <f>IF(B311="","",IF(D311="","No PAN",IF(AND(LEN(D311)=10,ISERROR(VALUE(LEFT(D311,1))),ISERROR(VALUE(MID(D311,5,1))),ISNUMBER(VALUE(MID(D311,6,4))),ISERROR(VALUE(RIGHT(D311,1)))),"Format OK","Check PAN")))</f>
        <v/>
      </c>
      <c r="F311" s="11" t="n"/>
      <c r="G311" s="9">
        <f>IF(B311="","",IF(F311&lt;&gt;"",F311,IF(E311&lt;&gt;"Format OK","Others",IF(OR(MID(D311,4,1)="P",MID(D311,4,1)="H"),"Individual/HUF",IF(MID(D311,4,1)="C","Company","Others")))))</f>
        <v/>
      </c>
      <c r="H311" s="11" t="n"/>
      <c r="I311" s="9">
        <f>IF(H311="","",IFERROR(INDEX(IF(G311="Individual/HUF",Rates!$C$5:$C$26,IF(G311="Company",Rates!$D$5:$D$26,Rates!$E$5:$E$26)),MATCH(H311,Rates!$A$5:$A$26,0)),"?"))</f>
        <v/>
      </c>
      <c r="J311" s="12" t="n"/>
      <c r="K311" s="13">
        <f>IF(H311="","",IFERROR(INDEX(IF(G311="Individual/HUF",Rates!$I$5:$I$26,IF(G311="Company",Rates!$J$5:$J$26,Rates!$K$5:$K$26)),MATCH(H311,Rates!$A$5:$A$26,0)),""))</f>
        <v/>
      </c>
      <c r="L311" s="14" t="n"/>
      <c r="M311" s="13">
        <f>IF(H311="","",IF(L311&lt;&gt;"",IF(E311="Format OK",L311,MAX(L311,INDEX(Rates!$L$5:$L$26,MATCH(H311,Rates!$A$5:$A$26,0)))),IF(K311="","rate?",IF(E311="Format OK",K311,MAX(K311,INDEX(Rates!$L$5:$L$26,MATCH(H311,Rates!$A$5:$A$26,0)))))))</f>
        <v/>
      </c>
      <c r="N311" s="15">
        <f>IF(OR(H311="",NOT(ISNUMBER(M311))),0,IF(AND(LEFT(P311,5)="Below",L311=""),0,ROUND(J311*M311,0)))</f>
        <v/>
      </c>
      <c r="O311" s="15">
        <f>IF(H311="","",SUMIFS($J$5:$J$504,$C$5:$C$504,C311,$H$5:$H$504,H311,$B$5:$B$504,"&lt;="&amp;B311,$B$5:$B$504,"&gt;="&amp;Settings!$B$5))</f>
        <v/>
      </c>
      <c r="P311" s="9">
        <f>IF(H311="","",IFERROR(IF(AND(INDEX(Rates!$F$5:$F$26,MATCH(H311,Rates!$A$5:$A$26,0))=0,INDEX(Rates!$G$5:$G$26,MATCH(H311,Rates!$A$5:$A$26,0))=0),"Deduct (no threshold)",IF(OR(AND(INDEX(Rates!$F$5:$F$26,MATCH(H311,Rates!$A$5:$A$26,0))&gt;0,J311&gt;INDEX(Rates!$F$5:$F$26,MATCH(H311,Rates!$A$5:$A$26,0))),AND(INDEX(Rates!$G$5:$G$26,MATCH(H311,Rates!$A$5:$A$26,0))&gt;0,O311&gt;INDEX(Rates!$G$5:$G$26,MATCH(H311,Rates!$A$5:$A$26,0)))),"Deduct","Below threshold: check")),"?"))</f>
        <v/>
      </c>
      <c r="Q311" s="10" t="n"/>
      <c r="R311" s="16">
        <f>IF(OR(B311="",Q311=""),0,IF(Q311&gt;B311,((YEAR(Q311)-YEAR(B311))*12+MONTH(Q311)-MONTH(B311)+1),0))</f>
        <v/>
      </c>
      <c r="S311" s="15">
        <f>ROUND(N311*Settings!$B$8*R311,0)</f>
        <v/>
      </c>
      <c r="T311" s="17">
        <f>IF(B311="","",IF(MONTH(IF(Q311="",B311,Q311))=3,DATE(YEAR(IF(Q311="",B311,Q311)),4,30),DATE(YEAR(IF(Q311="",B311,Q311)),MONTH(IF(Q311="",B311,Q311))+1,7)))</f>
        <v/>
      </c>
      <c r="U311" s="10" t="n"/>
      <c r="V311" s="11" t="n"/>
      <c r="W311" s="16">
        <f>IF(OR(B311="",N311=0),0,IF(U311="",IF(Settings!$B$4&gt;T311,((YEAR(Settings!$B$4)-YEAR(IF(Q311="",B311,Q311)))*12+MONTH(Settings!$B$4)-MONTH(IF(Q311="",B311,Q311))+1),0),IF(U311&gt;T311,((YEAR(U311)-YEAR(IF(Q311="",B311,Q311)))*12+MONTH(U311)-MONTH(IF(Q311="",B311,Q311))+1),0)))</f>
        <v/>
      </c>
      <c r="X311" s="15">
        <f>ROUND(N311*Settings!$B$9*W311,0)</f>
        <v/>
      </c>
      <c r="Y311" s="15">
        <f>S311+X311</f>
        <v/>
      </c>
      <c r="Z311" s="18">
        <f>IF(B311="","",DATE(YEAR(IF(Q311="",B311,Q311)),MONTH(IF(Q311="",B311,Q311)),1))</f>
        <v/>
      </c>
      <c r="AA311" s="9">
        <f>IF(B311="","","Q"&amp;(INT(MOD(MONTH(IF(Q311="",B311,Q311))-4,12)/3)+1))</f>
        <v/>
      </c>
      <c r="AB311" s="9">
        <f>IF(H311="","",IFERROR(INDEX(Rates!$M$5:$M$26,MATCH(H311,Rates!$A$5:$A$26,0)),""))</f>
        <v/>
      </c>
    </row>
    <row r="312">
      <c r="A312" s="9">
        <f>IF(B312="","",ROW()-4)</f>
        <v/>
      </c>
      <c r="B312" s="10" t="n"/>
      <c r="C312" s="11" t="n"/>
      <c r="D312" s="11" t="n"/>
      <c r="E312" s="9">
        <f>IF(B312="","",IF(D312="","No PAN",IF(AND(LEN(D312)=10,ISERROR(VALUE(LEFT(D312,1))),ISERROR(VALUE(MID(D312,5,1))),ISNUMBER(VALUE(MID(D312,6,4))),ISERROR(VALUE(RIGHT(D312,1)))),"Format OK","Check PAN")))</f>
        <v/>
      </c>
      <c r="F312" s="11" t="n"/>
      <c r="G312" s="9">
        <f>IF(B312="","",IF(F312&lt;&gt;"",F312,IF(E312&lt;&gt;"Format OK","Others",IF(OR(MID(D312,4,1)="P",MID(D312,4,1)="H"),"Individual/HUF",IF(MID(D312,4,1)="C","Company","Others")))))</f>
        <v/>
      </c>
      <c r="H312" s="11" t="n"/>
      <c r="I312" s="9">
        <f>IF(H312="","",IFERROR(INDEX(IF(G312="Individual/HUF",Rates!$C$5:$C$26,IF(G312="Company",Rates!$D$5:$D$26,Rates!$E$5:$E$26)),MATCH(H312,Rates!$A$5:$A$26,0)),"?"))</f>
        <v/>
      </c>
      <c r="J312" s="12" t="n"/>
      <c r="K312" s="13">
        <f>IF(H312="","",IFERROR(INDEX(IF(G312="Individual/HUF",Rates!$I$5:$I$26,IF(G312="Company",Rates!$J$5:$J$26,Rates!$K$5:$K$26)),MATCH(H312,Rates!$A$5:$A$26,0)),""))</f>
        <v/>
      </c>
      <c r="L312" s="14" t="n"/>
      <c r="M312" s="13">
        <f>IF(H312="","",IF(L312&lt;&gt;"",IF(E312="Format OK",L312,MAX(L312,INDEX(Rates!$L$5:$L$26,MATCH(H312,Rates!$A$5:$A$26,0)))),IF(K312="","rate?",IF(E312="Format OK",K312,MAX(K312,INDEX(Rates!$L$5:$L$26,MATCH(H312,Rates!$A$5:$A$26,0)))))))</f>
        <v/>
      </c>
      <c r="N312" s="15">
        <f>IF(OR(H312="",NOT(ISNUMBER(M312))),0,IF(AND(LEFT(P312,5)="Below",L312=""),0,ROUND(J312*M312,0)))</f>
        <v/>
      </c>
      <c r="O312" s="15">
        <f>IF(H312="","",SUMIFS($J$5:$J$504,$C$5:$C$504,C312,$H$5:$H$504,H312,$B$5:$B$504,"&lt;="&amp;B312,$B$5:$B$504,"&gt;="&amp;Settings!$B$5))</f>
        <v/>
      </c>
      <c r="P312" s="9">
        <f>IF(H312="","",IFERROR(IF(AND(INDEX(Rates!$F$5:$F$26,MATCH(H312,Rates!$A$5:$A$26,0))=0,INDEX(Rates!$G$5:$G$26,MATCH(H312,Rates!$A$5:$A$26,0))=0),"Deduct (no threshold)",IF(OR(AND(INDEX(Rates!$F$5:$F$26,MATCH(H312,Rates!$A$5:$A$26,0))&gt;0,J312&gt;INDEX(Rates!$F$5:$F$26,MATCH(H312,Rates!$A$5:$A$26,0))),AND(INDEX(Rates!$G$5:$G$26,MATCH(H312,Rates!$A$5:$A$26,0))&gt;0,O312&gt;INDEX(Rates!$G$5:$G$26,MATCH(H312,Rates!$A$5:$A$26,0)))),"Deduct","Below threshold: check")),"?"))</f>
        <v/>
      </c>
      <c r="Q312" s="10" t="n"/>
      <c r="R312" s="16">
        <f>IF(OR(B312="",Q312=""),0,IF(Q312&gt;B312,((YEAR(Q312)-YEAR(B312))*12+MONTH(Q312)-MONTH(B312)+1),0))</f>
        <v/>
      </c>
      <c r="S312" s="15">
        <f>ROUND(N312*Settings!$B$8*R312,0)</f>
        <v/>
      </c>
      <c r="T312" s="17">
        <f>IF(B312="","",IF(MONTH(IF(Q312="",B312,Q312))=3,DATE(YEAR(IF(Q312="",B312,Q312)),4,30),DATE(YEAR(IF(Q312="",B312,Q312)),MONTH(IF(Q312="",B312,Q312))+1,7)))</f>
        <v/>
      </c>
      <c r="U312" s="10" t="n"/>
      <c r="V312" s="11" t="n"/>
      <c r="W312" s="16">
        <f>IF(OR(B312="",N312=0),0,IF(U312="",IF(Settings!$B$4&gt;T312,((YEAR(Settings!$B$4)-YEAR(IF(Q312="",B312,Q312)))*12+MONTH(Settings!$B$4)-MONTH(IF(Q312="",B312,Q312))+1),0),IF(U312&gt;T312,((YEAR(U312)-YEAR(IF(Q312="",B312,Q312)))*12+MONTH(U312)-MONTH(IF(Q312="",B312,Q312))+1),0)))</f>
        <v/>
      </c>
      <c r="X312" s="15">
        <f>ROUND(N312*Settings!$B$9*W312,0)</f>
        <v/>
      </c>
      <c r="Y312" s="15">
        <f>S312+X312</f>
        <v/>
      </c>
      <c r="Z312" s="18">
        <f>IF(B312="","",DATE(YEAR(IF(Q312="",B312,Q312)),MONTH(IF(Q312="",B312,Q312)),1))</f>
        <v/>
      </c>
      <c r="AA312" s="9">
        <f>IF(B312="","","Q"&amp;(INT(MOD(MONTH(IF(Q312="",B312,Q312))-4,12)/3)+1))</f>
        <v/>
      </c>
      <c r="AB312" s="9">
        <f>IF(H312="","",IFERROR(INDEX(Rates!$M$5:$M$26,MATCH(H312,Rates!$A$5:$A$26,0)),""))</f>
        <v/>
      </c>
    </row>
    <row r="313">
      <c r="A313" s="9">
        <f>IF(B313="","",ROW()-4)</f>
        <v/>
      </c>
      <c r="B313" s="10" t="n"/>
      <c r="C313" s="11" t="n"/>
      <c r="D313" s="11" t="n"/>
      <c r="E313" s="9">
        <f>IF(B313="","",IF(D313="","No PAN",IF(AND(LEN(D313)=10,ISERROR(VALUE(LEFT(D313,1))),ISERROR(VALUE(MID(D313,5,1))),ISNUMBER(VALUE(MID(D313,6,4))),ISERROR(VALUE(RIGHT(D313,1)))),"Format OK","Check PAN")))</f>
        <v/>
      </c>
      <c r="F313" s="11" t="n"/>
      <c r="G313" s="9">
        <f>IF(B313="","",IF(F313&lt;&gt;"",F313,IF(E313&lt;&gt;"Format OK","Others",IF(OR(MID(D313,4,1)="P",MID(D313,4,1)="H"),"Individual/HUF",IF(MID(D313,4,1)="C","Company","Others")))))</f>
        <v/>
      </c>
      <c r="H313" s="11" t="n"/>
      <c r="I313" s="9">
        <f>IF(H313="","",IFERROR(INDEX(IF(G313="Individual/HUF",Rates!$C$5:$C$26,IF(G313="Company",Rates!$D$5:$D$26,Rates!$E$5:$E$26)),MATCH(H313,Rates!$A$5:$A$26,0)),"?"))</f>
        <v/>
      </c>
      <c r="J313" s="12" t="n"/>
      <c r="K313" s="13">
        <f>IF(H313="","",IFERROR(INDEX(IF(G313="Individual/HUF",Rates!$I$5:$I$26,IF(G313="Company",Rates!$J$5:$J$26,Rates!$K$5:$K$26)),MATCH(H313,Rates!$A$5:$A$26,0)),""))</f>
        <v/>
      </c>
      <c r="L313" s="14" t="n"/>
      <c r="M313" s="13">
        <f>IF(H313="","",IF(L313&lt;&gt;"",IF(E313="Format OK",L313,MAX(L313,INDEX(Rates!$L$5:$L$26,MATCH(H313,Rates!$A$5:$A$26,0)))),IF(K313="","rate?",IF(E313="Format OK",K313,MAX(K313,INDEX(Rates!$L$5:$L$26,MATCH(H313,Rates!$A$5:$A$26,0)))))))</f>
        <v/>
      </c>
      <c r="N313" s="15">
        <f>IF(OR(H313="",NOT(ISNUMBER(M313))),0,IF(AND(LEFT(P313,5)="Below",L313=""),0,ROUND(J313*M313,0)))</f>
        <v/>
      </c>
      <c r="O313" s="15">
        <f>IF(H313="","",SUMIFS($J$5:$J$504,$C$5:$C$504,C313,$H$5:$H$504,H313,$B$5:$B$504,"&lt;="&amp;B313,$B$5:$B$504,"&gt;="&amp;Settings!$B$5))</f>
        <v/>
      </c>
      <c r="P313" s="9">
        <f>IF(H313="","",IFERROR(IF(AND(INDEX(Rates!$F$5:$F$26,MATCH(H313,Rates!$A$5:$A$26,0))=0,INDEX(Rates!$G$5:$G$26,MATCH(H313,Rates!$A$5:$A$26,0))=0),"Deduct (no threshold)",IF(OR(AND(INDEX(Rates!$F$5:$F$26,MATCH(H313,Rates!$A$5:$A$26,0))&gt;0,J313&gt;INDEX(Rates!$F$5:$F$26,MATCH(H313,Rates!$A$5:$A$26,0))),AND(INDEX(Rates!$G$5:$G$26,MATCH(H313,Rates!$A$5:$A$26,0))&gt;0,O313&gt;INDEX(Rates!$G$5:$G$26,MATCH(H313,Rates!$A$5:$A$26,0)))),"Deduct","Below threshold: check")),"?"))</f>
        <v/>
      </c>
      <c r="Q313" s="10" t="n"/>
      <c r="R313" s="16">
        <f>IF(OR(B313="",Q313=""),0,IF(Q313&gt;B313,((YEAR(Q313)-YEAR(B313))*12+MONTH(Q313)-MONTH(B313)+1),0))</f>
        <v/>
      </c>
      <c r="S313" s="15">
        <f>ROUND(N313*Settings!$B$8*R313,0)</f>
        <v/>
      </c>
      <c r="T313" s="17">
        <f>IF(B313="","",IF(MONTH(IF(Q313="",B313,Q313))=3,DATE(YEAR(IF(Q313="",B313,Q313)),4,30),DATE(YEAR(IF(Q313="",B313,Q313)),MONTH(IF(Q313="",B313,Q313))+1,7)))</f>
        <v/>
      </c>
      <c r="U313" s="10" t="n"/>
      <c r="V313" s="11" t="n"/>
      <c r="W313" s="16">
        <f>IF(OR(B313="",N313=0),0,IF(U313="",IF(Settings!$B$4&gt;T313,((YEAR(Settings!$B$4)-YEAR(IF(Q313="",B313,Q313)))*12+MONTH(Settings!$B$4)-MONTH(IF(Q313="",B313,Q313))+1),0),IF(U313&gt;T313,((YEAR(U313)-YEAR(IF(Q313="",B313,Q313)))*12+MONTH(U313)-MONTH(IF(Q313="",B313,Q313))+1),0)))</f>
        <v/>
      </c>
      <c r="X313" s="15">
        <f>ROUND(N313*Settings!$B$9*W313,0)</f>
        <v/>
      </c>
      <c r="Y313" s="15">
        <f>S313+X313</f>
        <v/>
      </c>
      <c r="Z313" s="18">
        <f>IF(B313="","",DATE(YEAR(IF(Q313="",B313,Q313)),MONTH(IF(Q313="",B313,Q313)),1))</f>
        <v/>
      </c>
      <c r="AA313" s="9">
        <f>IF(B313="","","Q"&amp;(INT(MOD(MONTH(IF(Q313="",B313,Q313))-4,12)/3)+1))</f>
        <v/>
      </c>
      <c r="AB313" s="9">
        <f>IF(H313="","",IFERROR(INDEX(Rates!$M$5:$M$26,MATCH(H313,Rates!$A$5:$A$26,0)),""))</f>
        <v/>
      </c>
    </row>
    <row r="314">
      <c r="A314" s="9">
        <f>IF(B314="","",ROW()-4)</f>
        <v/>
      </c>
      <c r="B314" s="10" t="n"/>
      <c r="C314" s="11" t="n"/>
      <c r="D314" s="11" t="n"/>
      <c r="E314" s="9">
        <f>IF(B314="","",IF(D314="","No PAN",IF(AND(LEN(D314)=10,ISERROR(VALUE(LEFT(D314,1))),ISERROR(VALUE(MID(D314,5,1))),ISNUMBER(VALUE(MID(D314,6,4))),ISERROR(VALUE(RIGHT(D314,1)))),"Format OK","Check PAN")))</f>
        <v/>
      </c>
      <c r="F314" s="11" t="n"/>
      <c r="G314" s="9">
        <f>IF(B314="","",IF(F314&lt;&gt;"",F314,IF(E314&lt;&gt;"Format OK","Others",IF(OR(MID(D314,4,1)="P",MID(D314,4,1)="H"),"Individual/HUF",IF(MID(D314,4,1)="C","Company","Others")))))</f>
        <v/>
      </c>
      <c r="H314" s="11" t="n"/>
      <c r="I314" s="9">
        <f>IF(H314="","",IFERROR(INDEX(IF(G314="Individual/HUF",Rates!$C$5:$C$26,IF(G314="Company",Rates!$D$5:$D$26,Rates!$E$5:$E$26)),MATCH(H314,Rates!$A$5:$A$26,0)),"?"))</f>
        <v/>
      </c>
      <c r="J314" s="12" t="n"/>
      <c r="K314" s="13">
        <f>IF(H314="","",IFERROR(INDEX(IF(G314="Individual/HUF",Rates!$I$5:$I$26,IF(G314="Company",Rates!$J$5:$J$26,Rates!$K$5:$K$26)),MATCH(H314,Rates!$A$5:$A$26,0)),""))</f>
        <v/>
      </c>
      <c r="L314" s="14" t="n"/>
      <c r="M314" s="13">
        <f>IF(H314="","",IF(L314&lt;&gt;"",IF(E314="Format OK",L314,MAX(L314,INDEX(Rates!$L$5:$L$26,MATCH(H314,Rates!$A$5:$A$26,0)))),IF(K314="","rate?",IF(E314="Format OK",K314,MAX(K314,INDEX(Rates!$L$5:$L$26,MATCH(H314,Rates!$A$5:$A$26,0)))))))</f>
        <v/>
      </c>
      <c r="N314" s="15">
        <f>IF(OR(H314="",NOT(ISNUMBER(M314))),0,IF(AND(LEFT(P314,5)="Below",L314=""),0,ROUND(J314*M314,0)))</f>
        <v/>
      </c>
      <c r="O314" s="15">
        <f>IF(H314="","",SUMIFS($J$5:$J$504,$C$5:$C$504,C314,$H$5:$H$504,H314,$B$5:$B$504,"&lt;="&amp;B314,$B$5:$B$504,"&gt;="&amp;Settings!$B$5))</f>
        <v/>
      </c>
      <c r="P314" s="9">
        <f>IF(H314="","",IFERROR(IF(AND(INDEX(Rates!$F$5:$F$26,MATCH(H314,Rates!$A$5:$A$26,0))=0,INDEX(Rates!$G$5:$G$26,MATCH(H314,Rates!$A$5:$A$26,0))=0),"Deduct (no threshold)",IF(OR(AND(INDEX(Rates!$F$5:$F$26,MATCH(H314,Rates!$A$5:$A$26,0))&gt;0,J314&gt;INDEX(Rates!$F$5:$F$26,MATCH(H314,Rates!$A$5:$A$26,0))),AND(INDEX(Rates!$G$5:$G$26,MATCH(H314,Rates!$A$5:$A$26,0))&gt;0,O314&gt;INDEX(Rates!$G$5:$G$26,MATCH(H314,Rates!$A$5:$A$26,0)))),"Deduct","Below threshold: check")),"?"))</f>
        <v/>
      </c>
      <c r="Q314" s="10" t="n"/>
      <c r="R314" s="16">
        <f>IF(OR(B314="",Q314=""),0,IF(Q314&gt;B314,((YEAR(Q314)-YEAR(B314))*12+MONTH(Q314)-MONTH(B314)+1),0))</f>
        <v/>
      </c>
      <c r="S314" s="15">
        <f>ROUND(N314*Settings!$B$8*R314,0)</f>
        <v/>
      </c>
      <c r="T314" s="17">
        <f>IF(B314="","",IF(MONTH(IF(Q314="",B314,Q314))=3,DATE(YEAR(IF(Q314="",B314,Q314)),4,30),DATE(YEAR(IF(Q314="",B314,Q314)),MONTH(IF(Q314="",B314,Q314))+1,7)))</f>
        <v/>
      </c>
      <c r="U314" s="10" t="n"/>
      <c r="V314" s="11" t="n"/>
      <c r="W314" s="16">
        <f>IF(OR(B314="",N314=0),0,IF(U314="",IF(Settings!$B$4&gt;T314,((YEAR(Settings!$B$4)-YEAR(IF(Q314="",B314,Q314)))*12+MONTH(Settings!$B$4)-MONTH(IF(Q314="",B314,Q314))+1),0),IF(U314&gt;T314,((YEAR(U314)-YEAR(IF(Q314="",B314,Q314)))*12+MONTH(U314)-MONTH(IF(Q314="",B314,Q314))+1),0)))</f>
        <v/>
      </c>
      <c r="X314" s="15">
        <f>ROUND(N314*Settings!$B$9*W314,0)</f>
        <v/>
      </c>
      <c r="Y314" s="15">
        <f>S314+X314</f>
        <v/>
      </c>
      <c r="Z314" s="18">
        <f>IF(B314="","",DATE(YEAR(IF(Q314="",B314,Q314)),MONTH(IF(Q314="",B314,Q314)),1))</f>
        <v/>
      </c>
      <c r="AA314" s="9">
        <f>IF(B314="","","Q"&amp;(INT(MOD(MONTH(IF(Q314="",B314,Q314))-4,12)/3)+1))</f>
        <v/>
      </c>
      <c r="AB314" s="9">
        <f>IF(H314="","",IFERROR(INDEX(Rates!$M$5:$M$26,MATCH(H314,Rates!$A$5:$A$26,0)),""))</f>
        <v/>
      </c>
    </row>
    <row r="315">
      <c r="A315" s="9">
        <f>IF(B315="","",ROW()-4)</f>
        <v/>
      </c>
      <c r="B315" s="10" t="n"/>
      <c r="C315" s="11" t="n"/>
      <c r="D315" s="11" t="n"/>
      <c r="E315" s="9">
        <f>IF(B315="","",IF(D315="","No PAN",IF(AND(LEN(D315)=10,ISERROR(VALUE(LEFT(D315,1))),ISERROR(VALUE(MID(D315,5,1))),ISNUMBER(VALUE(MID(D315,6,4))),ISERROR(VALUE(RIGHT(D315,1)))),"Format OK","Check PAN")))</f>
        <v/>
      </c>
      <c r="F315" s="11" t="n"/>
      <c r="G315" s="9">
        <f>IF(B315="","",IF(F315&lt;&gt;"",F315,IF(E315&lt;&gt;"Format OK","Others",IF(OR(MID(D315,4,1)="P",MID(D315,4,1)="H"),"Individual/HUF",IF(MID(D315,4,1)="C","Company","Others")))))</f>
        <v/>
      </c>
      <c r="H315" s="11" t="n"/>
      <c r="I315" s="9">
        <f>IF(H315="","",IFERROR(INDEX(IF(G315="Individual/HUF",Rates!$C$5:$C$26,IF(G315="Company",Rates!$D$5:$D$26,Rates!$E$5:$E$26)),MATCH(H315,Rates!$A$5:$A$26,0)),"?"))</f>
        <v/>
      </c>
      <c r="J315" s="12" t="n"/>
      <c r="K315" s="13">
        <f>IF(H315="","",IFERROR(INDEX(IF(G315="Individual/HUF",Rates!$I$5:$I$26,IF(G315="Company",Rates!$J$5:$J$26,Rates!$K$5:$K$26)),MATCH(H315,Rates!$A$5:$A$26,0)),""))</f>
        <v/>
      </c>
      <c r="L315" s="14" t="n"/>
      <c r="M315" s="13">
        <f>IF(H315="","",IF(L315&lt;&gt;"",IF(E315="Format OK",L315,MAX(L315,INDEX(Rates!$L$5:$L$26,MATCH(H315,Rates!$A$5:$A$26,0)))),IF(K315="","rate?",IF(E315="Format OK",K315,MAX(K315,INDEX(Rates!$L$5:$L$26,MATCH(H315,Rates!$A$5:$A$26,0)))))))</f>
        <v/>
      </c>
      <c r="N315" s="15">
        <f>IF(OR(H315="",NOT(ISNUMBER(M315))),0,IF(AND(LEFT(P315,5)="Below",L315=""),0,ROUND(J315*M315,0)))</f>
        <v/>
      </c>
      <c r="O315" s="15">
        <f>IF(H315="","",SUMIFS($J$5:$J$504,$C$5:$C$504,C315,$H$5:$H$504,H315,$B$5:$B$504,"&lt;="&amp;B315,$B$5:$B$504,"&gt;="&amp;Settings!$B$5))</f>
        <v/>
      </c>
      <c r="P315" s="9">
        <f>IF(H315="","",IFERROR(IF(AND(INDEX(Rates!$F$5:$F$26,MATCH(H315,Rates!$A$5:$A$26,0))=0,INDEX(Rates!$G$5:$G$26,MATCH(H315,Rates!$A$5:$A$26,0))=0),"Deduct (no threshold)",IF(OR(AND(INDEX(Rates!$F$5:$F$26,MATCH(H315,Rates!$A$5:$A$26,0))&gt;0,J315&gt;INDEX(Rates!$F$5:$F$26,MATCH(H315,Rates!$A$5:$A$26,0))),AND(INDEX(Rates!$G$5:$G$26,MATCH(H315,Rates!$A$5:$A$26,0))&gt;0,O315&gt;INDEX(Rates!$G$5:$G$26,MATCH(H315,Rates!$A$5:$A$26,0)))),"Deduct","Below threshold: check")),"?"))</f>
        <v/>
      </c>
      <c r="Q315" s="10" t="n"/>
      <c r="R315" s="16">
        <f>IF(OR(B315="",Q315=""),0,IF(Q315&gt;B315,((YEAR(Q315)-YEAR(B315))*12+MONTH(Q315)-MONTH(B315)+1),0))</f>
        <v/>
      </c>
      <c r="S315" s="15">
        <f>ROUND(N315*Settings!$B$8*R315,0)</f>
        <v/>
      </c>
      <c r="T315" s="17">
        <f>IF(B315="","",IF(MONTH(IF(Q315="",B315,Q315))=3,DATE(YEAR(IF(Q315="",B315,Q315)),4,30),DATE(YEAR(IF(Q315="",B315,Q315)),MONTH(IF(Q315="",B315,Q315))+1,7)))</f>
        <v/>
      </c>
      <c r="U315" s="10" t="n"/>
      <c r="V315" s="11" t="n"/>
      <c r="W315" s="16">
        <f>IF(OR(B315="",N315=0),0,IF(U315="",IF(Settings!$B$4&gt;T315,((YEAR(Settings!$B$4)-YEAR(IF(Q315="",B315,Q315)))*12+MONTH(Settings!$B$4)-MONTH(IF(Q315="",B315,Q315))+1),0),IF(U315&gt;T315,((YEAR(U315)-YEAR(IF(Q315="",B315,Q315)))*12+MONTH(U315)-MONTH(IF(Q315="",B315,Q315))+1),0)))</f>
        <v/>
      </c>
      <c r="X315" s="15">
        <f>ROUND(N315*Settings!$B$9*W315,0)</f>
        <v/>
      </c>
      <c r="Y315" s="15">
        <f>S315+X315</f>
        <v/>
      </c>
      <c r="Z315" s="18">
        <f>IF(B315="","",DATE(YEAR(IF(Q315="",B315,Q315)),MONTH(IF(Q315="",B315,Q315)),1))</f>
        <v/>
      </c>
      <c r="AA315" s="9">
        <f>IF(B315="","","Q"&amp;(INT(MOD(MONTH(IF(Q315="",B315,Q315))-4,12)/3)+1))</f>
        <v/>
      </c>
      <c r="AB315" s="9">
        <f>IF(H315="","",IFERROR(INDEX(Rates!$M$5:$M$26,MATCH(H315,Rates!$A$5:$A$26,0)),""))</f>
        <v/>
      </c>
    </row>
    <row r="316">
      <c r="A316" s="9">
        <f>IF(B316="","",ROW()-4)</f>
        <v/>
      </c>
      <c r="B316" s="10" t="n"/>
      <c r="C316" s="11" t="n"/>
      <c r="D316" s="11" t="n"/>
      <c r="E316" s="9">
        <f>IF(B316="","",IF(D316="","No PAN",IF(AND(LEN(D316)=10,ISERROR(VALUE(LEFT(D316,1))),ISERROR(VALUE(MID(D316,5,1))),ISNUMBER(VALUE(MID(D316,6,4))),ISERROR(VALUE(RIGHT(D316,1)))),"Format OK","Check PAN")))</f>
        <v/>
      </c>
      <c r="F316" s="11" t="n"/>
      <c r="G316" s="9">
        <f>IF(B316="","",IF(F316&lt;&gt;"",F316,IF(E316&lt;&gt;"Format OK","Others",IF(OR(MID(D316,4,1)="P",MID(D316,4,1)="H"),"Individual/HUF",IF(MID(D316,4,1)="C","Company","Others")))))</f>
        <v/>
      </c>
      <c r="H316" s="11" t="n"/>
      <c r="I316" s="9">
        <f>IF(H316="","",IFERROR(INDEX(IF(G316="Individual/HUF",Rates!$C$5:$C$26,IF(G316="Company",Rates!$D$5:$D$26,Rates!$E$5:$E$26)),MATCH(H316,Rates!$A$5:$A$26,0)),"?"))</f>
        <v/>
      </c>
      <c r="J316" s="12" t="n"/>
      <c r="K316" s="13">
        <f>IF(H316="","",IFERROR(INDEX(IF(G316="Individual/HUF",Rates!$I$5:$I$26,IF(G316="Company",Rates!$J$5:$J$26,Rates!$K$5:$K$26)),MATCH(H316,Rates!$A$5:$A$26,0)),""))</f>
        <v/>
      </c>
      <c r="L316" s="14" t="n"/>
      <c r="M316" s="13">
        <f>IF(H316="","",IF(L316&lt;&gt;"",IF(E316="Format OK",L316,MAX(L316,INDEX(Rates!$L$5:$L$26,MATCH(H316,Rates!$A$5:$A$26,0)))),IF(K316="","rate?",IF(E316="Format OK",K316,MAX(K316,INDEX(Rates!$L$5:$L$26,MATCH(H316,Rates!$A$5:$A$26,0)))))))</f>
        <v/>
      </c>
      <c r="N316" s="15">
        <f>IF(OR(H316="",NOT(ISNUMBER(M316))),0,IF(AND(LEFT(P316,5)="Below",L316=""),0,ROUND(J316*M316,0)))</f>
        <v/>
      </c>
      <c r="O316" s="15">
        <f>IF(H316="","",SUMIFS($J$5:$J$504,$C$5:$C$504,C316,$H$5:$H$504,H316,$B$5:$B$504,"&lt;="&amp;B316,$B$5:$B$504,"&gt;="&amp;Settings!$B$5))</f>
        <v/>
      </c>
      <c r="P316" s="9">
        <f>IF(H316="","",IFERROR(IF(AND(INDEX(Rates!$F$5:$F$26,MATCH(H316,Rates!$A$5:$A$26,0))=0,INDEX(Rates!$G$5:$G$26,MATCH(H316,Rates!$A$5:$A$26,0))=0),"Deduct (no threshold)",IF(OR(AND(INDEX(Rates!$F$5:$F$26,MATCH(H316,Rates!$A$5:$A$26,0))&gt;0,J316&gt;INDEX(Rates!$F$5:$F$26,MATCH(H316,Rates!$A$5:$A$26,0))),AND(INDEX(Rates!$G$5:$G$26,MATCH(H316,Rates!$A$5:$A$26,0))&gt;0,O316&gt;INDEX(Rates!$G$5:$G$26,MATCH(H316,Rates!$A$5:$A$26,0)))),"Deduct","Below threshold: check")),"?"))</f>
        <v/>
      </c>
      <c r="Q316" s="10" t="n"/>
      <c r="R316" s="16">
        <f>IF(OR(B316="",Q316=""),0,IF(Q316&gt;B316,((YEAR(Q316)-YEAR(B316))*12+MONTH(Q316)-MONTH(B316)+1),0))</f>
        <v/>
      </c>
      <c r="S316" s="15">
        <f>ROUND(N316*Settings!$B$8*R316,0)</f>
        <v/>
      </c>
      <c r="T316" s="17">
        <f>IF(B316="","",IF(MONTH(IF(Q316="",B316,Q316))=3,DATE(YEAR(IF(Q316="",B316,Q316)),4,30),DATE(YEAR(IF(Q316="",B316,Q316)),MONTH(IF(Q316="",B316,Q316))+1,7)))</f>
        <v/>
      </c>
      <c r="U316" s="10" t="n"/>
      <c r="V316" s="11" t="n"/>
      <c r="W316" s="16">
        <f>IF(OR(B316="",N316=0),0,IF(U316="",IF(Settings!$B$4&gt;T316,((YEAR(Settings!$B$4)-YEAR(IF(Q316="",B316,Q316)))*12+MONTH(Settings!$B$4)-MONTH(IF(Q316="",B316,Q316))+1),0),IF(U316&gt;T316,((YEAR(U316)-YEAR(IF(Q316="",B316,Q316)))*12+MONTH(U316)-MONTH(IF(Q316="",B316,Q316))+1),0)))</f>
        <v/>
      </c>
      <c r="X316" s="15">
        <f>ROUND(N316*Settings!$B$9*W316,0)</f>
        <v/>
      </c>
      <c r="Y316" s="15">
        <f>S316+X316</f>
        <v/>
      </c>
      <c r="Z316" s="18">
        <f>IF(B316="","",DATE(YEAR(IF(Q316="",B316,Q316)),MONTH(IF(Q316="",B316,Q316)),1))</f>
        <v/>
      </c>
      <c r="AA316" s="9">
        <f>IF(B316="","","Q"&amp;(INT(MOD(MONTH(IF(Q316="",B316,Q316))-4,12)/3)+1))</f>
        <v/>
      </c>
      <c r="AB316" s="9">
        <f>IF(H316="","",IFERROR(INDEX(Rates!$M$5:$M$26,MATCH(H316,Rates!$A$5:$A$26,0)),""))</f>
        <v/>
      </c>
    </row>
    <row r="317">
      <c r="A317" s="9">
        <f>IF(B317="","",ROW()-4)</f>
        <v/>
      </c>
      <c r="B317" s="10" t="n"/>
      <c r="C317" s="11" t="n"/>
      <c r="D317" s="11" t="n"/>
      <c r="E317" s="9">
        <f>IF(B317="","",IF(D317="","No PAN",IF(AND(LEN(D317)=10,ISERROR(VALUE(LEFT(D317,1))),ISERROR(VALUE(MID(D317,5,1))),ISNUMBER(VALUE(MID(D317,6,4))),ISERROR(VALUE(RIGHT(D317,1)))),"Format OK","Check PAN")))</f>
        <v/>
      </c>
      <c r="F317" s="11" t="n"/>
      <c r="G317" s="9">
        <f>IF(B317="","",IF(F317&lt;&gt;"",F317,IF(E317&lt;&gt;"Format OK","Others",IF(OR(MID(D317,4,1)="P",MID(D317,4,1)="H"),"Individual/HUF",IF(MID(D317,4,1)="C","Company","Others")))))</f>
        <v/>
      </c>
      <c r="H317" s="11" t="n"/>
      <c r="I317" s="9">
        <f>IF(H317="","",IFERROR(INDEX(IF(G317="Individual/HUF",Rates!$C$5:$C$26,IF(G317="Company",Rates!$D$5:$D$26,Rates!$E$5:$E$26)),MATCH(H317,Rates!$A$5:$A$26,0)),"?"))</f>
        <v/>
      </c>
      <c r="J317" s="12" t="n"/>
      <c r="K317" s="13">
        <f>IF(H317="","",IFERROR(INDEX(IF(G317="Individual/HUF",Rates!$I$5:$I$26,IF(G317="Company",Rates!$J$5:$J$26,Rates!$K$5:$K$26)),MATCH(H317,Rates!$A$5:$A$26,0)),""))</f>
        <v/>
      </c>
      <c r="L317" s="14" t="n"/>
      <c r="M317" s="13">
        <f>IF(H317="","",IF(L317&lt;&gt;"",IF(E317="Format OK",L317,MAX(L317,INDEX(Rates!$L$5:$L$26,MATCH(H317,Rates!$A$5:$A$26,0)))),IF(K317="","rate?",IF(E317="Format OK",K317,MAX(K317,INDEX(Rates!$L$5:$L$26,MATCH(H317,Rates!$A$5:$A$26,0)))))))</f>
        <v/>
      </c>
      <c r="N317" s="15">
        <f>IF(OR(H317="",NOT(ISNUMBER(M317))),0,IF(AND(LEFT(P317,5)="Below",L317=""),0,ROUND(J317*M317,0)))</f>
        <v/>
      </c>
      <c r="O317" s="15">
        <f>IF(H317="","",SUMIFS($J$5:$J$504,$C$5:$C$504,C317,$H$5:$H$504,H317,$B$5:$B$504,"&lt;="&amp;B317,$B$5:$B$504,"&gt;="&amp;Settings!$B$5))</f>
        <v/>
      </c>
      <c r="P317" s="9">
        <f>IF(H317="","",IFERROR(IF(AND(INDEX(Rates!$F$5:$F$26,MATCH(H317,Rates!$A$5:$A$26,0))=0,INDEX(Rates!$G$5:$G$26,MATCH(H317,Rates!$A$5:$A$26,0))=0),"Deduct (no threshold)",IF(OR(AND(INDEX(Rates!$F$5:$F$26,MATCH(H317,Rates!$A$5:$A$26,0))&gt;0,J317&gt;INDEX(Rates!$F$5:$F$26,MATCH(H317,Rates!$A$5:$A$26,0))),AND(INDEX(Rates!$G$5:$G$26,MATCH(H317,Rates!$A$5:$A$26,0))&gt;0,O317&gt;INDEX(Rates!$G$5:$G$26,MATCH(H317,Rates!$A$5:$A$26,0)))),"Deduct","Below threshold: check")),"?"))</f>
        <v/>
      </c>
      <c r="Q317" s="10" t="n"/>
      <c r="R317" s="16">
        <f>IF(OR(B317="",Q317=""),0,IF(Q317&gt;B317,((YEAR(Q317)-YEAR(B317))*12+MONTH(Q317)-MONTH(B317)+1),0))</f>
        <v/>
      </c>
      <c r="S317" s="15">
        <f>ROUND(N317*Settings!$B$8*R317,0)</f>
        <v/>
      </c>
      <c r="T317" s="17">
        <f>IF(B317="","",IF(MONTH(IF(Q317="",B317,Q317))=3,DATE(YEAR(IF(Q317="",B317,Q317)),4,30),DATE(YEAR(IF(Q317="",B317,Q317)),MONTH(IF(Q317="",B317,Q317))+1,7)))</f>
        <v/>
      </c>
      <c r="U317" s="10" t="n"/>
      <c r="V317" s="11" t="n"/>
      <c r="W317" s="16">
        <f>IF(OR(B317="",N317=0),0,IF(U317="",IF(Settings!$B$4&gt;T317,((YEAR(Settings!$B$4)-YEAR(IF(Q317="",B317,Q317)))*12+MONTH(Settings!$B$4)-MONTH(IF(Q317="",B317,Q317))+1),0),IF(U317&gt;T317,((YEAR(U317)-YEAR(IF(Q317="",B317,Q317)))*12+MONTH(U317)-MONTH(IF(Q317="",B317,Q317))+1),0)))</f>
        <v/>
      </c>
      <c r="X317" s="15">
        <f>ROUND(N317*Settings!$B$9*W317,0)</f>
        <v/>
      </c>
      <c r="Y317" s="15">
        <f>S317+X317</f>
        <v/>
      </c>
      <c r="Z317" s="18">
        <f>IF(B317="","",DATE(YEAR(IF(Q317="",B317,Q317)),MONTH(IF(Q317="",B317,Q317)),1))</f>
        <v/>
      </c>
      <c r="AA317" s="9">
        <f>IF(B317="","","Q"&amp;(INT(MOD(MONTH(IF(Q317="",B317,Q317))-4,12)/3)+1))</f>
        <v/>
      </c>
      <c r="AB317" s="9">
        <f>IF(H317="","",IFERROR(INDEX(Rates!$M$5:$M$26,MATCH(H317,Rates!$A$5:$A$26,0)),""))</f>
        <v/>
      </c>
    </row>
    <row r="318">
      <c r="A318" s="9">
        <f>IF(B318="","",ROW()-4)</f>
        <v/>
      </c>
      <c r="B318" s="10" t="n"/>
      <c r="C318" s="11" t="n"/>
      <c r="D318" s="11" t="n"/>
      <c r="E318" s="9">
        <f>IF(B318="","",IF(D318="","No PAN",IF(AND(LEN(D318)=10,ISERROR(VALUE(LEFT(D318,1))),ISERROR(VALUE(MID(D318,5,1))),ISNUMBER(VALUE(MID(D318,6,4))),ISERROR(VALUE(RIGHT(D318,1)))),"Format OK","Check PAN")))</f>
        <v/>
      </c>
      <c r="F318" s="11" t="n"/>
      <c r="G318" s="9">
        <f>IF(B318="","",IF(F318&lt;&gt;"",F318,IF(E318&lt;&gt;"Format OK","Others",IF(OR(MID(D318,4,1)="P",MID(D318,4,1)="H"),"Individual/HUF",IF(MID(D318,4,1)="C","Company","Others")))))</f>
        <v/>
      </c>
      <c r="H318" s="11" t="n"/>
      <c r="I318" s="9">
        <f>IF(H318="","",IFERROR(INDEX(IF(G318="Individual/HUF",Rates!$C$5:$C$26,IF(G318="Company",Rates!$D$5:$D$26,Rates!$E$5:$E$26)),MATCH(H318,Rates!$A$5:$A$26,0)),"?"))</f>
        <v/>
      </c>
      <c r="J318" s="12" t="n"/>
      <c r="K318" s="13">
        <f>IF(H318="","",IFERROR(INDEX(IF(G318="Individual/HUF",Rates!$I$5:$I$26,IF(G318="Company",Rates!$J$5:$J$26,Rates!$K$5:$K$26)),MATCH(H318,Rates!$A$5:$A$26,0)),""))</f>
        <v/>
      </c>
      <c r="L318" s="14" t="n"/>
      <c r="M318" s="13">
        <f>IF(H318="","",IF(L318&lt;&gt;"",IF(E318="Format OK",L318,MAX(L318,INDEX(Rates!$L$5:$L$26,MATCH(H318,Rates!$A$5:$A$26,0)))),IF(K318="","rate?",IF(E318="Format OK",K318,MAX(K318,INDEX(Rates!$L$5:$L$26,MATCH(H318,Rates!$A$5:$A$26,0)))))))</f>
        <v/>
      </c>
      <c r="N318" s="15">
        <f>IF(OR(H318="",NOT(ISNUMBER(M318))),0,IF(AND(LEFT(P318,5)="Below",L318=""),0,ROUND(J318*M318,0)))</f>
        <v/>
      </c>
      <c r="O318" s="15">
        <f>IF(H318="","",SUMIFS($J$5:$J$504,$C$5:$C$504,C318,$H$5:$H$504,H318,$B$5:$B$504,"&lt;="&amp;B318,$B$5:$B$504,"&gt;="&amp;Settings!$B$5))</f>
        <v/>
      </c>
      <c r="P318" s="9">
        <f>IF(H318="","",IFERROR(IF(AND(INDEX(Rates!$F$5:$F$26,MATCH(H318,Rates!$A$5:$A$26,0))=0,INDEX(Rates!$G$5:$G$26,MATCH(H318,Rates!$A$5:$A$26,0))=0),"Deduct (no threshold)",IF(OR(AND(INDEX(Rates!$F$5:$F$26,MATCH(H318,Rates!$A$5:$A$26,0))&gt;0,J318&gt;INDEX(Rates!$F$5:$F$26,MATCH(H318,Rates!$A$5:$A$26,0))),AND(INDEX(Rates!$G$5:$G$26,MATCH(H318,Rates!$A$5:$A$26,0))&gt;0,O318&gt;INDEX(Rates!$G$5:$G$26,MATCH(H318,Rates!$A$5:$A$26,0)))),"Deduct","Below threshold: check")),"?"))</f>
        <v/>
      </c>
      <c r="Q318" s="10" t="n"/>
      <c r="R318" s="16">
        <f>IF(OR(B318="",Q318=""),0,IF(Q318&gt;B318,((YEAR(Q318)-YEAR(B318))*12+MONTH(Q318)-MONTH(B318)+1),0))</f>
        <v/>
      </c>
      <c r="S318" s="15">
        <f>ROUND(N318*Settings!$B$8*R318,0)</f>
        <v/>
      </c>
      <c r="T318" s="17">
        <f>IF(B318="","",IF(MONTH(IF(Q318="",B318,Q318))=3,DATE(YEAR(IF(Q318="",B318,Q318)),4,30),DATE(YEAR(IF(Q318="",B318,Q318)),MONTH(IF(Q318="",B318,Q318))+1,7)))</f>
        <v/>
      </c>
      <c r="U318" s="10" t="n"/>
      <c r="V318" s="11" t="n"/>
      <c r="W318" s="16">
        <f>IF(OR(B318="",N318=0),0,IF(U318="",IF(Settings!$B$4&gt;T318,((YEAR(Settings!$B$4)-YEAR(IF(Q318="",B318,Q318)))*12+MONTH(Settings!$B$4)-MONTH(IF(Q318="",B318,Q318))+1),0),IF(U318&gt;T318,((YEAR(U318)-YEAR(IF(Q318="",B318,Q318)))*12+MONTH(U318)-MONTH(IF(Q318="",B318,Q318))+1),0)))</f>
        <v/>
      </c>
      <c r="X318" s="15">
        <f>ROUND(N318*Settings!$B$9*W318,0)</f>
        <v/>
      </c>
      <c r="Y318" s="15">
        <f>S318+X318</f>
        <v/>
      </c>
      <c r="Z318" s="18">
        <f>IF(B318="","",DATE(YEAR(IF(Q318="",B318,Q318)),MONTH(IF(Q318="",B318,Q318)),1))</f>
        <v/>
      </c>
      <c r="AA318" s="9">
        <f>IF(B318="","","Q"&amp;(INT(MOD(MONTH(IF(Q318="",B318,Q318))-4,12)/3)+1))</f>
        <v/>
      </c>
      <c r="AB318" s="9">
        <f>IF(H318="","",IFERROR(INDEX(Rates!$M$5:$M$26,MATCH(H318,Rates!$A$5:$A$26,0)),""))</f>
        <v/>
      </c>
    </row>
    <row r="319">
      <c r="A319" s="9">
        <f>IF(B319="","",ROW()-4)</f>
        <v/>
      </c>
      <c r="B319" s="10" t="n"/>
      <c r="C319" s="11" t="n"/>
      <c r="D319" s="11" t="n"/>
      <c r="E319" s="9">
        <f>IF(B319="","",IF(D319="","No PAN",IF(AND(LEN(D319)=10,ISERROR(VALUE(LEFT(D319,1))),ISERROR(VALUE(MID(D319,5,1))),ISNUMBER(VALUE(MID(D319,6,4))),ISERROR(VALUE(RIGHT(D319,1)))),"Format OK","Check PAN")))</f>
        <v/>
      </c>
      <c r="F319" s="11" t="n"/>
      <c r="G319" s="9">
        <f>IF(B319="","",IF(F319&lt;&gt;"",F319,IF(E319&lt;&gt;"Format OK","Others",IF(OR(MID(D319,4,1)="P",MID(D319,4,1)="H"),"Individual/HUF",IF(MID(D319,4,1)="C","Company","Others")))))</f>
        <v/>
      </c>
      <c r="H319" s="11" t="n"/>
      <c r="I319" s="9">
        <f>IF(H319="","",IFERROR(INDEX(IF(G319="Individual/HUF",Rates!$C$5:$C$26,IF(G319="Company",Rates!$D$5:$D$26,Rates!$E$5:$E$26)),MATCH(H319,Rates!$A$5:$A$26,0)),"?"))</f>
        <v/>
      </c>
      <c r="J319" s="12" t="n"/>
      <c r="K319" s="13">
        <f>IF(H319="","",IFERROR(INDEX(IF(G319="Individual/HUF",Rates!$I$5:$I$26,IF(G319="Company",Rates!$J$5:$J$26,Rates!$K$5:$K$26)),MATCH(H319,Rates!$A$5:$A$26,0)),""))</f>
        <v/>
      </c>
      <c r="L319" s="14" t="n"/>
      <c r="M319" s="13">
        <f>IF(H319="","",IF(L319&lt;&gt;"",IF(E319="Format OK",L319,MAX(L319,INDEX(Rates!$L$5:$L$26,MATCH(H319,Rates!$A$5:$A$26,0)))),IF(K319="","rate?",IF(E319="Format OK",K319,MAX(K319,INDEX(Rates!$L$5:$L$26,MATCH(H319,Rates!$A$5:$A$26,0)))))))</f>
        <v/>
      </c>
      <c r="N319" s="15">
        <f>IF(OR(H319="",NOT(ISNUMBER(M319))),0,IF(AND(LEFT(P319,5)="Below",L319=""),0,ROUND(J319*M319,0)))</f>
        <v/>
      </c>
      <c r="O319" s="15">
        <f>IF(H319="","",SUMIFS($J$5:$J$504,$C$5:$C$504,C319,$H$5:$H$504,H319,$B$5:$B$504,"&lt;="&amp;B319,$B$5:$B$504,"&gt;="&amp;Settings!$B$5))</f>
        <v/>
      </c>
      <c r="P319" s="9">
        <f>IF(H319="","",IFERROR(IF(AND(INDEX(Rates!$F$5:$F$26,MATCH(H319,Rates!$A$5:$A$26,0))=0,INDEX(Rates!$G$5:$G$26,MATCH(H319,Rates!$A$5:$A$26,0))=0),"Deduct (no threshold)",IF(OR(AND(INDEX(Rates!$F$5:$F$26,MATCH(H319,Rates!$A$5:$A$26,0))&gt;0,J319&gt;INDEX(Rates!$F$5:$F$26,MATCH(H319,Rates!$A$5:$A$26,0))),AND(INDEX(Rates!$G$5:$G$26,MATCH(H319,Rates!$A$5:$A$26,0))&gt;0,O319&gt;INDEX(Rates!$G$5:$G$26,MATCH(H319,Rates!$A$5:$A$26,0)))),"Deduct","Below threshold: check")),"?"))</f>
        <v/>
      </c>
      <c r="Q319" s="10" t="n"/>
      <c r="R319" s="16">
        <f>IF(OR(B319="",Q319=""),0,IF(Q319&gt;B319,((YEAR(Q319)-YEAR(B319))*12+MONTH(Q319)-MONTH(B319)+1),0))</f>
        <v/>
      </c>
      <c r="S319" s="15">
        <f>ROUND(N319*Settings!$B$8*R319,0)</f>
        <v/>
      </c>
      <c r="T319" s="17">
        <f>IF(B319="","",IF(MONTH(IF(Q319="",B319,Q319))=3,DATE(YEAR(IF(Q319="",B319,Q319)),4,30),DATE(YEAR(IF(Q319="",B319,Q319)),MONTH(IF(Q319="",B319,Q319))+1,7)))</f>
        <v/>
      </c>
      <c r="U319" s="10" t="n"/>
      <c r="V319" s="11" t="n"/>
      <c r="W319" s="16">
        <f>IF(OR(B319="",N319=0),0,IF(U319="",IF(Settings!$B$4&gt;T319,((YEAR(Settings!$B$4)-YEAR(IF(Q319="",B319,Q319)))*12+MONTH(Settings!$B$4)-MONTH(IF(Q319="",B319,Q319))+1),0),IF(U319&gt;T319,((YEAR(U319)-YEAR(IF(Q319="",B319,Q319)))*12+MONTH(U319)-MONTH(IF(Q319="",B319,Q319))+1),0)))</f>
        <v/>
      </c>
      <c r="X319" s="15">
        <f>ROUND(N319*Settings!$B$9*W319,0)</f>
        <v/>
      </c>
      <c r="Y319" s="15">
        <f>S319+X319</f>
        <v/>
      </c>
      <c r="Z319" s="18">
        <f>IF(B319="","",DATE(YEAR(IF(Q319="",B319,Q319)),MONTH(IF(Q319="",B319,Q319)),1))</f>
        <v/>
      </c>
      <c r="AA319" s="9">
        <f>IF(B319="","","Q"&amp;(INT(MOD(MONTH(IF(Q319="",B319,Q319))-4,12)/3)+1))</f>
        <v/>
      </c>
      <c r="AB319" s="9">
        <f>IF(H319="","",IFERROR(INDEX(Rates!$M$5:$M$26,MATCH(H319,Rates!$A$5:$A$26,0)),""))</f>
        <v/>
      </c>
    </row>
    <row r="320">
      <c r="A320" s="9">
        <f>IF(B320="","",ROW()-4)</f>
        <v/>
      </c>
      <c r="B320" s="10" t="n"/>
      <c r="C320" s="11" t="n"/>
      <c r="D320" s="11" t="n"/>
      <c r="E320" s="9">
        <f>IF(B320="","",IF(D320="","No PAN",IF(AND(LEN(D320)=10,ISERROR(VALUE(LEFT(D320,1))),ISERROR(VALUE(MID(D320,5,1))),ISNUMBER(VALUE(MID(D320,6,4))),ISERROR(VALUE(RIGHT(D320,1)))),"Format OK","Check PAN")))</f>
        <v/>
      </c>
      <c r="F320" s="11" t="n"/>
      <c r="G320" s="9">
        <f>IF(B320="","",IF(F320&lt;&gt;"",F320,IF(E320&lt;&gt;"Format OK","Others",IF(OR(MID(D320,4,1)="P",MID(D320,4,1)="H"),"Individual/HUF",IF(MID(D320,4,1)="C","Company","Others")))))</f>
        <v/>
      </c>
      <c r="H320" s="11" t="n"/>
      <c r="I320" s="9">
        <f>IF(H320="","",IFERROR(INDEX(IF(G320="Individual/HUF",Rates!$C$5:$C$26,IF(G320="Company",Rates!$D$5:$D$26,Rates!$E$5:$E$26)),MATCH(H320,Rates!$A$5:$A$26,0)),"?"))</f>
        <v/>
      </c>
      <c r="J320" s="12" t="n"/>
      <c r="K320" s="13">
        <f>IF(H320="","",IFERROR(INDEX(IF(G320="Individual/HUF",Rates!$I$5:$I$26,IF(G320="Company",Rates!$J$5:$J$26,Rates!$K$5:$K$26)),MATCH(H320,Rates!$A$5:$A$26,0)),""))</f>
        <v/>
      </c>
      <c r="L320" s="14" t="n"/>
      <c r="M320" s="13">
        <f>IF(H320="","",IF(L320&lt;&gt;"",IF(E320="Format OK",L320,MAX(L320,INDEX(Rates!$L$5:$L$26,MATCH(H320,Rates!$A$5:$A$26,0)))),IF(K320="","rate?",IF(E320="Format OK",K320,MAX(K320,INDEX(Rates!$L$5:$L$26,MATCH(H320,Rates!$A$5:$A$26,0)))))))</f>
        <v/>
      </c>
      <c r="N320" s="15">
        <f>IF(OR(H320="",NOT(ISNUMBER(M320))),0,IF(AND(LEFT(P320,5)="Below",L320=""),0,ROUND(J320*M320,0)))</f>
        <v/>
      </c>
      <c r="O320" s="15">
        <f>IF(H320="","",SUMIFS($J$5:$J$504,$C$5:$C$504,C320,$H$5:$H$504,H320,$B$5:$B$504,"&lt;="&amp;B320,$B$5:$B$504,"&gt;="&amp;Settings!$B$5))</f>
        <v/>
      </c>
      <c r="P320" s="9">
        <f>IF(H320="","",IFERROR(IF(AND(INDEX(Rates!$F$5:$F$26,MATCH(H320,Rates!$A$5:$A$26,0))=0,INDEX(Rates!$G$5:$G$26,MATCH(H320,Rates!$A$5:$A$26,0))=0),"Deduct (no threshold)",IF(OR(AND(INDEX(Rates!$F$5:$F$26,MATCH(H320,Rates!$A$5:$A$26,0))&gt;0,J320&gt;INDEX(Rates!$F$5:$F$26,MATCH(H320,Rates!$A$5:$A$26,0))),AND(INDEX(Rates!$G$5:$G$26,MATCH(H320,Rates!$A$5:$A$26,0))&gt;0,O320&gt;INDEX(Rates!$G$5:$G$26,MATCH(H320,Rates!$A$5:$A$26,0)))),"Deduct","Below threshold: check")),"?"))</f>
        <v/>
      </c>
      <c r="Q320" s="10" t="n"/>
      <c r="R320" s="16">
        <f>IF(OR(B320="",Q320=""),0,IF(Q320&gt;B320,((YEAR(Q320)-YEAR(B320))*12+MONTH(Q320)-MONTH(B320)+1),0))</f>
        <v/>
      </c>
      <c r="S320" s="15">
        <f>ROUND(N320*Settings!$B$8*R320,0)</f>
        <v/>
      </c>
      <c r="T320" s="17">
        <f>IF(B320="","",IF(MONTH(IF(Q320="",B320,Q320))=3,DATE(YEAR(IF(Q320="",B320,Q320)),4,30),DATE(YEAR(IF(Q320="",B320,Q320)),MONTH(IF(Q320="",B320,Q320))+1,7)))</f>
        <v/>
      </c>
      <c r="U320" s="10" t="n"/>
      <c r="V320" s="11" t="n"/>
      <c r="W320" s="16">
        <f>IF(OR(B320="",N320=0),0,IF(U320="",IF(Settings!$B$4&gt;T320,((YEAR(Settings!$B$4)-YEAR(IF(Q320="",B320,Q320)))*12+MONTH(Settings!$B$4)-MONTH(IF(Q320="",B320,Q320))+1),0),IF(U320&gt;T320,((YEAR(U320)-YEAR(IF(Q320="",B320,Q320)))*12+MONTH(U320)-MONTH(IF(Q320="",B320,Q320))+1),0)))</f>
        <v/>
      </c>
      <c r="X320" s="15">
        <f>ROUND(N320*Settings!$B$9*W320,0)</f>
        <v/>
      </c>
      <c r="Y320" s="15">
        <f>S320+X320</f>
        <v/>
      </c>
      <c r="Z320" s="18">
        <f>IF(B320="","",DATE(YEAR(IF(Q320="",B320,Q320)),MONTH(IF(Q320="",B320,Q320)),1))</f>
        <v/>
      </c>
      <c r="AA320" s="9">
        <f>IF(B320="","","Q"&amp;(INT(MOD(MONTH(IF(Q320="",B320,Q320))-4,12)/3)+1))</f>
        <v/>
      </c>
      <c r="AB320" s="9">
        <f>IF(H320="","",IFERROR(INDEX(Rates!$M$5:$M$26,MATCH(H320,Rates!$A$5:$A$26,0)),""))</f>
        <v/>
      </c>
    </row>
    <row r="321">
      <c r="A321" s="9">
        <f>IF(B321="","",ROW()-4)</f>
        <v/>
      </c>
      <c r="B321" s="10" t="n"/>
      <c r="C321" s="11" t="n"/>
      <c r="D321" s="11" t="n"/>
      <c r="E321" s="9">
        <f>IF(B321="","",IF(D321="","No PAN",IF(AND(LEN(D321)=10,ISERROR(VALUE(LEFT(D321,1))),ISERROR(VALUE(MID(D321,5,1))),ISNUMBER(VALUE(MID(D321,6,4))),ISERROR(VALUE(RIGHT(D321,1)))),"Format OK","Check PAN")))</f>
        <v/>
      </c>
      <c r="F321" s="11" t="n"/>
      <c r="G321" s="9">
        <f>IF(B321="","",IF(F321&lt;&gt;"",F321,IF(E321&lt;&gt;"Format OK","Others",IF(OR(MID(D321,4,1)="P",MID(D321,4,1)="H"),"Individual/HUF",IF(MID(D321,4,1)="C","Company","Others")))))</f>
        <v/>
      </c>
      <c r="H321" s="11" t="n"/>
      <c r="I321" s="9">
        <f>IF(H321="","",IFERROR(INDEX(IF(G321="Individual/HUF",Rates!$C$5:$C$26,IF(G321="Company",Rates!$D$5:$D$26,Rates!$E$5:$E$26)),MATCH(H321,Rates!$A$5:$A$26,0)),"?"))</f>
        <v/>
      </c>
      <c r="J321" s="12" t="n"/>
      <c r="K321" s="13">
        <f>IF(H321="","",IFERROR(INDEX(IF(G321="Individual/HUF",Rates!$I$5:$I$26,IF(G321="Company",Rates!$J$5:$J$26,Rates!$K$5:$K$26)),MATCH(H321,Rates!$A$5:$A$26,0)),""))</f>
        <v/>
      </c>
      <c r="L321" s="14" t="n"/>
      <c r="M321" s="13">
        <f>IF(H321="","",IF(L321&lt;&gt;"",IF(E321="Format OK",L321,MAX(L321,INDEX(Rates!$L$5:$L$26,MATCH(H321,Rates!$A$5:$A$26,0)))),IF(K321="","rate?",IF(E321="Format OK",K321,MAX(K321,INDEX(Rates!$L$5:$L$26,MATCH(H321,Rates!$A$5:$A$26,0)))))))</f>
        <v/>
      </c>
      <c r="N321" s="15">
        <f>IF(OR(H321="",NOT(ISNUMBER(M321))),0,IF(AND(LEFT(P321,5)="Below",L321=""),0,ROUND(J321*M321,0)))</f>
        <v/>
      </c>
      <c r="O321" s="15">
        <f>IF(H321="","",SUMIFS($J$5:$J$504,$C$5:$C$504,C321,$H$5:$H$504,H321,$B$5:$B$504,"&lt;="&amp;B321,$B$5:$B$504,"&gt;="&amp;Settings!$B$5))</f>
        <v/>
      </c>
      <c r="P321" s="9">
        <f>IF(H321="","",IFERROR(IF(AND(INDEX(Rates!$F$5:$F$26,MATCH(H321,Rates!$A$5:$A$26,0))=0,INDEX(Rates!$G$5:$G$26,MATCH(H321,Rates!$A$5:$A$26,0))=0),"Deduct (no threshold)",IF(OR(AND(INDEX(Rates!$F$5:$F$26,MATCH(H321,Rates!$A$5:$A$26,0))&gt;0,J321&gt;INDEX(Rates!$F$5:$F$26,MATCH(H321,Rates!$A$5:$A$26,0))),AND(INDEX(Rates!$G$5:$G$26,MATCH(H321,Rates!$A$5:$A$26,0))&gt;0,O321&gt;INDEX(Rates!$G$5:$G$26,MATCH(H321,Rates!$A$5:$A$26,0)))),"Deduct","Below threshold: check")),"?"))</f>
        <v/>
      </c>
      <c r="Q321" s="10" t="n"/>
      <c r="R321" s="16">
        <f>IF(OR(B321="",Q321=""),0,IF(Q321&gt;B321,((YEAR(Q321)-YEAR(B321))*12+MONTH(Q321)-MONTH(B321)+1),0))</f>
        <v/>
      </c>
      <c r="S321" s="15">
        <f>ROUND(N321*Settings!$B$8*R321,0)</f>
        <v/>
      </c>
      <c r="T321" s="17">
        <f>IF(B321="","",IF(MONTH(IF(Q321="",B321,Q321))=3,DATE(YEAR(IF(Q321="",B321,Q321)),4,30),DATE(YEAR(IF(Q321="",B321,Q321)),MONTH(IF(Q321="",B321,Q321))+1,7)))</f>
        <v/>
      </c>
      <c r="U321" s="10" t="n"/>
      <c r="V321" s="11" t="n"/>
      <c r="W321" s="16">
        <f>IF(OR(B321="",N321=0),0,IF(U321="",IF(Settings!$B$4&gt;T321,((YEAR(Settings!$B$4)-YEAR(IF(Q321="",B321,Q321)))*12+MONTH(Settings!$B$4)-MONTH(IF(Q321="",B321,Q321))+1),0),IF(U321&gt;T321,((YEAR(U321)-YEAR(IF(Q321="",B321,Q321)))*12+MONTH(U321)-MONTH(IF(Q321="",B321,Q321))+1),0)))</f>
        <v/>
      </c>
      <c r="X321" s="15">
        <f>ROUND(N321*Settings!$B$9*W321,0)</f>
        <v/>
      </c>
      <c r="Y321" s="15">
        <f>S321+X321</f>
        <v/>
      </c>
      <c r="Z321" s="18">
        <f>IF(B321="","",DATE(YEAR(IF(Q321="",B321,Q321)),MONTH(IF(Q321="",B321,Q321)),1))</f>
        <v/>
      </c>
      <c r="AA321" s="9">
        <f>IF(B321="","","Q"&amp;(INT(MOD(MONTH(IF(Q321="",B321,Q321))-4,12)/3)+1))</f>
        <v/>
      </c>
      <c r="AB321" s="9">
        <f>IF(H321="","",IFERROR(INDEX(Rates!$M$5:$M$26,MATCH(H321,Rates!$A$5:$A$26,0)),""))</f>
        <v/>
      </c>
    </row>
    <row r="322">
      <c r="A322" s="9">
        <f>IF(B322="","",ROW()-4)</f>
        <v/>
      </c>
      <c r="B322" s="10" t="n"/>
      <c r="C322" s="11" t="n"/>
      <c r="D322" s="11" t="n"/>
      <c r="E322" s="9">
        <f>IF(B322="","",IF(D322="","No PAN",IF(AND(LEN(D322)=10,ISERROR(VALUE(LEFT(D322,1))),ISERROR(VALUE(MID(D322,5,1))),ISNUMBER(VALUE(MID(D322,6,4))),ISERROR(VALUE(RIGHT(D322,1)))),"Format OK","Check PAN")))</f>
        <v/>
      </c>
      <c r="F322" s="11" t="n"/>
      <c r="G322" s="9">
        <f>IF(B322="","",IF(F322&lt;&gt;"",F322,IF(E322&lt;&gt;"Format OK","Others",IF(OR(MID(D322,4,1)="P",MID(D322,4,1)="H"),"Individual/HUF",IF(MID(D322,4,1)="C","Company","Others")))))</f>
        <v/>
      </c>
      <c r="H322" s="11" t="n"/>
      <c r="I322" s="9">
        <f>IF(H322="","",IFERROR(INDEX(IF(G322="Individual/HUF",Rates!$C$5:$C$26,IF(G322="Company",Rates!$D$5:$D$26,Rates!$E$5:$E$26)),MATCH(H322,Rates!$A$5:$A$26,0)),"?"))</f>
        <v/>
      </c>
      <c r="J322" s="12" t="n"/>
      <c r="K322" s="13">
        <f>IF(H322="","",IFERROR(INDEX(IF(G322="Individual/HUF",Rates!$I$5:$I$26,IF(G322="Company",Rates!$J$5:$J$26,Rates!$K$5:$K$26)),MATCH(H322,Rates!$A$5:$A$26,0)),""))</f>
        <v/>
      </c>
      <c r="L322" s="14" t="n"/>
      <c r="M322" s="13">
        <f>IF(H322="","",IF(L322&lt;&gt;"",IF(E322="Format OK",L322,MAX(L322,INDEX(Rates!$L$5:$L$26,MATCH(H322,Rates!$A$5:$A$26,0)))),IF(K322="","rate?",IF(E322="Format OK",K322,MAX(K322,INDEX(Rates!$L$5:$L$26,MATCH(H322,Rates!$A$5:$A$26,0)))))))</f>
        <v/>
      </c>
      <c r="N322" s="15">
        <f>IF(OR(H322="",NOT(ISNUMBER(M322))),0,IF(AND(LEFT(P322,5)="Below",L322=""),0,ROUND(J322*M322,0)))</f>
        <v/>
      </c>
      <c r="O322" s="15">
        <f>IF(H322="","",SUMIFS($J$5:$J$504,$C$5:$C$504,C322,$H$5:$H$504,H322,$B$5:$B$504,"&lt;="&amp;B322,$B$5:$B$504,"&gt;="&amp;Settings!$B$5))</f>
        <v/>
      </c>
      <c r="P322" s="9">
        <f>IF(H322="","",IFERROR(IF(AND(INDEX(Rates!$F$5:$F$26,MATCH(H322,Rates!$A$5:$A$26,0))=0,INDEX(Rates!$G$5:$G$26,MATCH(H322,Rates!$A$5:$A$26,0))=0),"Deduct (no threshold)",IF(OR(AND(INDEX(Rates!$F$5:$F$26,MATCH(H322,Rates!$A$5:$A$26,0))&gt;0,J322&gt;INDEX(Rates!$F$5:$F$26,MATCH(H322,Rates!$A$5:$A$26,0))),AND(INDEX(Rates!$G$5:$G$26,MATCH(H322,Rates!$A$5:$A$26,0))&gt;0,O322&gt;INDEX(Rates!$G$5:$G$26,MATCH(H322,Rates!$A$5:$A$26,0)))),"Deduct","Below threshold: check")),"?"))</f>
        <v/>
      </c>
      <c r="Q322" s="10" t="n"/>
      <c r="R322" s="16">
        <f>IF(OR(B322="",Q322=""),0,IF(Q322&gt;B322,((YEAR(Q322)-YEAR(B322))*12+MONTH(Q322)-MONTH(B322)+1),0))</f>
        <v/>
      </c>
      <c r="S322" s="15">
        <f>ROUND(N322*Settings!$B$8*R322,0)</f>
        <v/>
      </c>
      <c r="T322" s="17">
        <f>IF(B322="","",IF(MONTH(IF(Q322="",B322,Q322))=3,DATE(YEAR(IF(Q322="",B322,Q322)),4,30),DATE(YEAR(IF(Q322="",B322,Q322)),MONTH(IF(Q322="",B322,Q322))+1,7)))</f>
        <v/>
      </c>
      <c r="U322" s="10" t="n"/>
      <c r="V322" s="11" t="n"/>
      <c r="W322" s="16">
        <f>IF(OR(B322="",N322=0),0,IF(U322="",IF(Settings!$B$4&gt;T322,((YEAR(Settings!$B$4)-YEAR(IF(Q322="",B322,Q322)))*12+MONTH(Settings!$B$4)-MONTH(IF(Q322="",B322,Q322))+1),0),IF(U322&gt;T322,((YEAR(U322)-YEAR(IF(Q322="",B322,Q322)))*12+MONTH(U322)-MONTH(IF(Q322="",B322,Q322))+1),0)))</f>
        <v/>
      </c>
      <c r="X322" s="15">
        <f>ROUND(N322*Settings!$B$9*W322,0)</f>
        <v/>
      </c>
      <c r="Y322" s="15">
        <f>S322+X322</f>
        <v/>
      </c>
      <c r="Z322" s="18">
        <f>IF(B322="","",DATE(YEAR(IF(Q322="",B322,Q322)),MONTH(IF(Q322="",B322,Q322)),1))</f>
        <v/>
      </c>
      <c r="AA322" s="9">
        <f>IF(B322="","","Q"&amp;(INT(MOD(MONTH(IF(Q322="",B322,Q322))-4,12)/3)+1))</f>
        <v/>
      </c>
      <c r="AB322" s="9">
        <f>IF(H322="","",IFERROR(INDEX(Rates!$M$5:$M$26,MATCH(H322,Rates!$A$5:$A$26,0)),""))</f>
        <v/>
      </c>
    </row>
    <row r="323">
      <c r="A323" s="9">
        <f>IF(B323="","",ROW()-4)</f>
        <v/>
      </c>
      <c r="B323" s="10" t="n"/>
      <c r="C323" s="11" t="n"/>
      <c r="D323" s="11" t="n"/>
      <c r="E323" s="9">
        <f>IF(B323="","",IF(D323="","No PAN",IF(AND(LEN(D323)=10,ISERROR(VALUE(LEFT(D323,1))),ISERROR(VALUE(MID(D323,5,1))),ISNUMBER(VALUE(MID(D323,6,4))),ISERROR(VALUE(RIGHT(D323,1)))),"Format OK","Check PAN")))</f>
        <v/>
      </c>
      <c r="F323" s="11" t="n"/>
      <c r="G323" s="9">
        <f>IF(B323="","",IF(F323&lt;&gt;"",F323,IF(E323&lt;&gt;"Format OK","Others",IF(OR(MID(D323,4,1)="P",MID(D323,4,1)="H"),"Individual/HUF",IF(MID(D323,4,1)="C","Company","Others")))))</f>
        <v/>
      </c>
      <c r="H323" s="11" t="n"/>
      <c r="I323" s="9">
        <f>IF(H323="","",IFERROR(INDEX(IF(G323="Individual/HUF",Rates!$C$5:$C$26,IF(G323="Company",Rates!$D$5:$D$26,Rates!$E$5:$E$26)),MATCH(H323,Rates!$A$5:$A$26,0)),"?"))</f>
        <v/>
      </c>
      <c r="J323" s="12" t="n"/>
      <c r="K323" s="13">
        <f>IF(H323="","",IFERROR(INDEX(IF(G323="Individual/HUF",Rates!$I$5:$I$26,IF(G323="Company",Rates!$J$5:$J$26,Rates!$K$5:$K$26)),MATCH(H323,Rates!$A$5:$A$26,0)),""))</f>
        <v/>
      </c>
      <c r="L323" s="14" t="n"/>
      <c r="M323" s="13">
        <f>IF(H323="","",IF(L323&lt;&gt;"",IF(E323="Format OK",L323,MAX(L323,INDEX(Rates!$L$5:$L$26,MATCH(H323,Rates!$A$5:$A$26,0)))),IF(K323="","rate?",IF(E323="Format OK",K323,MAX(K323,INDEX(Rates!$L$5:$L$26,MATCH(H323,Rates!$A$5:$A$26,0)))))))</f>
        <v/>
      </c>
      <c r="N323" s="15">
        <f>IF(OR(H323="",NOT(ISNUMBER(M323))),0,IF(AND(LEFT(P323,5)="Below",L323=""),0,ROUND(J323*M323,0)))</f>
        <v/>
      </c>
      <c r="O323" s="15">
        <f>IF(H323="","",SUMIFS($J$5:$J$504,$C$5:$C$504,C323,$H$5:$H$504,H323,$B$5:$B$504,"&lt;="&amp;B323,$B$5:$B$504,"&gt;="&amp;Settings!$B$5))</f>
        <v/>
      </c>
      <c r="P323" s="9">
        <f>IF(H323="","",IFERROR(IF(AND(INDEX(Rates!$F$5:$F$26,MATCH(H323,Rates!$A$5:$A$26,0))=0,INDEX(Rates!$G$5:$G$26,MATCH(H323,Rates!$A$5:$A$26,0))=0),"Deduct (no threshold)",IF(OR(AND(INDEX(Rates!$F$5:$F$26,MATCH(H323,Rates!$A$5:$A$26,0))&gt;0,J323&gt;INDEX(Rates!$F$5:$F$26,MATCH(H323,Rates!$A$5:$A$26,0))),AND(INDEX(Rates!$G$5:$G$26,MATCH(H323,Rates!$A$5:$A$26,0))&gt;0,O323&gt;INDEX(Rates!$G$5:$G$26,MATCH(H323,Rates!$A$5:$A$26,0)))),"Deduct","Below threshold: check")),"?"))</f>
        <v/>
      </c>
      <c r="Q323" s="10" t="n"/>
      <c r="R323" s="16">
        <f>IF(OR(B323="",Q323=""),0,IF(Q323&gt;B323,((YEAR(Q323)-YEAR(B323))*12+MONTH(Q323)-MONTH(B323)+1),0))</f>
        <v/>
      </c>
      <c r="S323" s="15">
        <f>ROUND(N323*Settings!$B$8*R323,0)</f>
        <v/>
      </c>
      <c r="T323" s="17">
        <f>IF(B323="","",IF(MONTH(IF(Q323="",B323,Q323))=3,DATE(YEAR(IF(Q323="",B323,Q323)),4,30),DATE(YEAR(IF(Q323="",B323,Q323)),MONTH(IF(Q323="",B323,Q323))+1,7)))</f>
        <v/>
      </c>
      <c r="U323" s="10" t="n"/>
      <c r="V323" s="11" t="n"/>
      <c r="W323" s="16">
        <f>IF(OR(B323="",N323=0),0,IF(U323="",IF(Settings!$B$4&gt;T323,((YEAR(Settings!$B$4)-YEAR(IF(Q323="",B323,Q323)))*12+MONTH(Settings!$B$4)-MONTH(IF(Q323="",B323,Q323))+1),0),IF(U323&gt;T323,((YEAR(U323)-YEAR(IF(Q323="",B323,Q323)))*12+MONTH(U323)-MONTH(IF(Q323="",B323,Q323))+1),0)))</f>
        <v/>
      </c>
      <c r="X323" s="15">
        <f>ROUND(N323*Settings!$B$9*W323,0)</f>
        <v/>
      </c>
      <c r="Y323" s="15">
        <f>S323+X323</f>
        <v/>
      </c>
      <c r="Z323" s="18">
        <f>IF(B323="","",DATE(YEAR(IF(Q323="",B323,Q323)),MONTH(IF(Q323="",B323,Q323)),1))</f>
        <v/>
      </c>
      <c r="AA323" s="9">
        <f>IF(B323="","","Q"&amp;(INT(MOD(MONTH(IF(Q323="",B323,Q323))-4,12)/3)+1))</f>
        <v/>
      </c>
      <c r="AB323" s="9">
        <f>IF(H323="","",IFERROR(INDEX(Rates!$M$5:$M$26,MATCH(H323,Rates!$A$5:$A$26,0)),""))</f>
        <v/>
      </c>
    </row>
    <row r="324">
      <c r="A324" s="9">
        <f>IF(B324="","",ROW()-4)</f>
        <v/>
      </c>
      <c r="B324" s="10" t="n"/>
      <c r="C324" s="11" t="n"/>
      <c r="D324" s="11" t="n"/>
      <c r="E324" s="9">
        <f>IF(B324="","",IF(D324="","No PAN",IF(AND(LEN(D324)=10,ISERROR(VALUE(LEFT(D324,1))),ISERROR(VALUE(MID(D324,5,1))),ISNUMBER(VALUE(MID(D324,6,4))),ISERROR(VALUE(RIGHT(D324,1)))),"Format OK","Check PAN")))</f>
        <v/>
      </c>
      <c r="F324" s="11" t="n"/>
      <c r="G324" s="9">
        <f>IF(B324="","",IF(F324&lt;&gt;"",F324,IF(E324&lt;&gt;"Format OK","Others",IF(OR(MID(D324,4,1)="P",MID(D324,4,1)="H"),"Individual/HUF",IF(MID(D324,4,1)="C","Company","Others")))))</f>
        <v/>
      </c>
      <c r="H324" s="11" t="n"/>
      <c r="I324" s="9">
        <f>IF(H324="","",IFERROR(INDEX(IF(G324="Individual/HUF",Rates!$C$5:$C$26,IF(G324="Company",Rates!$D$5:$D$26,Rates!$E$5:$E$26)),MATCH(H324,Rates!$A$5:$A$26,0)),"?"))</f>
        <v/>
      </c>
      <c r="J324" s="12" t="n"/>
      <c r="K324" s="13">
        <f>IF(H324="","",IFERROR(INDEX(IF(G324="Individual/HUF",Rates!$I$5:$I$26,IF(G324="Company",Rates!$J$5:$J$26,Rates!$K$5:$K$26)),MATCH(H324,Rates!$A$5:$A$26,0)),""))</f>
        <v/>
      </c>
      <c r="L324" s="14" t="n"/>
      <c r="M324" s="13">
        <f>IF(H324="","",IF(L324&lt;&gt;"",IF(E324="Format OK",L324,MAX(L324,INDEX(Rates!$L$5:$L$26,MATCH(H324,Rates!$A$5:$A$26,0)))),IF(K324="","rate?",IF(E324="Format OK",K324,MAX(K324,INDEX(Rates!$L$5:$L$26,MATCH(H324,Rates!$A$5:$A$26,0)))))))</f>
        <v/>
      </c>
      <c r="N324" s="15">
        <f>IF(OR(H324="",NOT(ISNUMBER(M324))),0,IF(AND(LEFT(P324,5)="Below",L324=""),0,ROUND(J324*M324,0)))</f>
        <v/>
      </c>
      <c r="O324" s="15">
        <f>IF(H324="","",SUMIFS($J$5:$J$504,$C$5:$C$504,C324,$H$5:$H$504,H324,$B$5:$B$504,"&lt;="&amp;B324,$B$5:$B$504,"&gt;="&amp;Settings!$B$5))</f>
        <v/>
      </c>
      <c r="P324" s="9">
        <f>IF(H324="","",IFERROR(IF(AND(INDEX(Rates!$F$5:$F$26,MATCH(H324,Rates!$A$5:$A$26,0))=0,INDEX(Rates!$G$5:$G$26,MATCH(H324,Rates!$A$5:$A$26,0))=0),"Deduct (no threshold)",IF(OR(AND(INDEX(Rates!$F$5:$F$26,MATCH(H324,Rates!$A$5:$A$26,0))&gt;0,J324&gt;INDEX(Rates!$F$5:$F$26,MATCH(H324,Rates!$A$5:$A$26,0))),AND(INDEX(Rates!$G$5:$G$26,MATCH(H324,Rates!$A$5:$A$26,0))&gt;0,O324&gt;INDEX(Rates!$G$5:$G$26,MATCH(H324,Rates!$A$5:$A$26,0)))),"Deduct","Below threshold: check")),"?"))</f>
        <v/>
      </c>
      <c r="Q324" s="10" t="n"/>
      <c r="R324" s="16">
        <f>IF(OR(B324="",Q324=""),0,IF(Q324&gt;B324,((YEAR(Q324)-YEAR(B324))*12+MONTH(Q324)-MONTH(B324)+1),0))</f>
        <v/>
      </c>
      <c r="S324" s="15">
        <f>ROUND(N324*Settings!$B$8*R324,0)</f>
        <v/>
      </c>
      <c r="T324" s="17">
        <f>IF(B324="","",IF(MONTH(IF(Q324="",B324,Q324))=3,DATE(YEAR(IF(Q324="",B324,Q324)),4,30),DATE(YEAR(IF(Q324="",B324,Q324)),MONTH(IF(Q324="",B324,Q324))+1,7)))</f>
        <v/>
      </c>
      <c r="U324" s="10" t="n"/>
      <c r="V324" s="11" t="n"/>
      <c r="W324" s="16">
        <f>IF(OR(B324="",N324=0),0,IF(U324="",IF(Settings!$B$4&gt;T324,((YEAR(Settings!$B$4)-YEAR(IF(Q324="",B324,Q324)))*12+MONTH(Settings!$B$4)-MONTH(IF(Q324="",B324,Q324))+1),0),IF(U324&gt;T324,((YEAR(U324)-YEAR(IF(Q324="",B324,Q324)))*12+MONTH(U324)-MONTH(IF(Q324="",B324,Q324))+1),0)))</f>
        <v/>
      </c>
      <c r="X324" s="15">
        <f>ROUND(N324*Settings!$B$9*W324,0)</f>
        <v/>
      </c>
      <c r="Y324" s="15">
        <f>S324+X324</f>
        <v/>
      </c>
      <c r="Z324" s="18">
        <f>IF(B324="","",DATE(YEAR(IF(Q324="",B324,Q324)),MONTH(IF(Q324="",B324,Q324)),1))</f>
        <v/>
      </c>
      <c r="AA324" s="9">
        <f>IF(B324="","","Q"&amp;(INT(MOD(MONTH(IF(Q324="",B324,Q324))-4,12)/3)+1))</f>
        <v/>
      </c>
      <c r="AB324" s="9">
        <f>IF(H324="","",IFERROR(INDEX(Rates!$M$5:$M$26,MATCH(H324,Rates!$A$5:$A$26,0)),""))</f>
        <v/>
      </c>
    </row>
    <row r="325">
      <c r="A325" s="9">
        <f>IF(B325="","",ROW()-4)</f>
        <v/>
      </c>
      <c r="B325" s="10" t="n"/>
      <c r="C325" s="11" t="n"/>
      <c r="D325" s="11" t="n"/>
      <c r="E325" s="9">
        <f>IF(B325="","",IF(D325="","No PAN",IF(AND(LEN(D325)=10,ISERROR(VALUE(LEFT(D325,1))),ISERROR(VALUE(MID(D325,5,1))),ISNUMBER(VALUE(MID(D325,6,4))),ISERROR(VALUE(RIGHT(D325,1)))),"Format OK","Check PAN")))</f>
        <v/>
      </c>
      <c r="F325" s="11" t="n"/>
      <c r="G325" s="9">
        <f>IF(B325="","",IF(F325&lt;&gt;"",F325,IF(E325&lt;&gt;"Format OK","Others",IF(OR(MID(D325,4,1)="P",MID(D325,4,1)="H"),"Individual/HUF",IF(MID(D325,4,1)="C","Company","Others")))))</f>
        <v/>
      </c>
      <c r="H325" s="11" t="n"/>
      <c r="I325" s="9">
        <f>IF(H325="","",IFERROR(INDEX(IF(G325="Individual/HUF",Rates!$C$5:$C$26,IF(G325="Company",Rates!$D$5:$D$26,Rates!$E$5:$E$26)),MATCH(H325,Rates!$A$5:$A$26,0)),"?"))</f>
        <v/>
      </c>
      <c r="J325" s="12" t="n"/>
      <c r="K325" s="13">
        <f>IF(H325="","",IFERROR(INDEX(IF(G325="Individual/HUF",Rates!$I$5:$I$26,IF(G325="Company",Rates!$J$5:$J$26,Rates!$K$5:$K$26)),MATCH(H325,Rates!$A$5:$A$26,0)),""))</f>
        <v/>
      </c>
      <c r="L325" s="14" t="n"/>
      <c r="M325" s="13">
        <f>IF(H325="","",IF(L325&lt;&gt;"",IF(E325="Format OK",L325,MAX(L325,INDEX(Rates!$L$5:$L$26,MATCH(H325,Rates!$A$5:$A$26,0)))),IF(K325="","rate?",IF(E325="Format OK",K325,MAX(K325,INDEX(Rates!$L$5:$L$26,MATCH(H325,Rates!$A$5:$A$26,0)))))))</f>
        <v/>
      </c>
      <c r="N325" s="15">
        <f>IF(OR(H325="",NOT(ISNUMBER(M325))),0,IF(AND(LEFT(P325,5)="Below",L325=""),0,ROUND(J325*M325,0)))</f>
        <v/>
      </c>
      <c r="O325" s="15">
        <f>IF(H325="","",SUMIFS($J$5:$J$504,$C$5:$C$504,C325,$H$5:$H$504,H325,$B$5:$B$504,"&lt;="&amp;B325,$B$5:$B$504,"&gt;="&amp;Settings!$B$5))</f>
        <v/>
      </c>
      <c r="P325" s="9">
        <f>IF(H325="","",IFERROR(IF(AND(INDEX(Rates!$F$5:$F$26,MATCH(H325,Rates!$A$5:$A$26,0))=0,INDEX(Rates!$G$5:$G$26,MATCH(H325,Rates!$A$5:$A$26,0))=0),"Deduct (no threshold)",IF(OR(AND(INDEX(Rates!$F$5:$F$26,MATCH(H325,Rates!$A$5:$A$26,0))&gt;0,J325&gt;INDEX(Rates!$F$5:$F$26,MATCH(H325,Rates!$A$5:$A$26,0))),AND(INDEX(Rates!$G$5:$G$26,MATCH(H325,Rates!$A$5:$A$26,0))&gt;0,O325&gt;INDEX(Rates!$G$5:$G$26,MATCH(H325,Rates!$A$5:$A$26,0)))),"Deduct","Below threshold: check")),"?"))</f>
        <v/>
      </c>
      <c r="Q325" s="10" t="n"/>
      <c r="R325" s="16">
        <f>IF(OR(B325="",Q325=""),0,IF(Q325&gt;B325,((YEAR(Q325)-YEAR(B325))*12+MONTH(Q325)-MONTH(B325)+1),0))</f>
        <v/>
      </c>
      <c r="S325" s="15">
        <f>ROUND(N325*Settings!$B$8*R325,0)</f>
        <v/>
      </c>
      <c r="T325" s="17">
        <f>IF(B325="","",IF(MONTH(IF(Q325="",B325,Q325))=3,DATE(YEAR(IF(Q325="",B325,Q325)),4,30),DATE(YEAR(IF(Q325="",B325,Q325)),MONTH(IF(Q325="",B325,Q325))+1,7)))</f>
        <v/>
      </c>
      <c r="U325" s="10" t="n"/>
      <c r="V325" s="11" t="n"/>
      <c r="W325" s="16">
        <f>IF(OR(B325="",N325=0),0,IF(U325="",IF(Settings!$B$4&gt;T325,((YEAR(Settings!$B$4)-YEAR(IF(Q325="",B325,Q325)))*12+MONTH(Settings!$B$4)-MONTH(IF(Q325="",B325,Q325))+1),0),IF(U325&gt;T325,((YEAR(U325)-YEAR(IF(Q325="",B325,Q325)))*12+MONTH(U325)-MONTH(IF(Q325="",B325,Q325))+1),0)))</f>
        <v/>
      </c>
      <c r="X325" s="15">
        <f>ROUND(N325*Settings!$B$9*W325,0)</f>
        <v/>
      </c>
      <c r="Y325" s="15">
        <f>S325+X325</f>
        <v/>
      </c>
      <c r="Z325" s="18">
        <f>IF(B325="","",DATE(YEAR(IF(Q325="",B325,Q325)),MONTH(IF(Q325="",B325,Q325)),1))</f>
        <v/>
      </c>
      <c r="AA325" s="9">
        <f>IF(B325="","","Q"&amp;(INT(MOD(MONTH(IF(Q325="",B325,Q325))-4,12)/3)+1))</f>
        <v/>
      </c>
      <c r="AB325" s="9">
        <f>IF(H325="","",IFERROR(INDEX(Rates!$M$5:$M$26,MATCH(H325,Rates!$A$5:$A$26,0)),""))</f>
        <v/>
      </c>
    </row>
    <row r="326">
      <c r="A326" s="9">
        <f>IF(B326="","",ROW()-4)</f>
        <v/>
      </c>
      <c r="B326" s="10" t="n"/>
      <c r="C326" s="11" t="n"/>
      <c r="D326" s="11" t="n"/>
      <c r="E326" s="9">
        <f>IF(B326="","",IF(D326="","No PAN",IF(AND(LEN(D326)=10,ISERROR(VALUE(LEFT(D326,1))),ISERROR(VALUE(MID(D326,5,1))),ISNUMBER(VALUE(MID(D326,6,4))),ISERROR(VALUE(RIGHT(D326,1)))),"Format OK","Check PAN")))</f>
        <v/>
      </c>
      <c r="F326" s="11" t="n"/>
      <c r="G326" s="9">
        <f>IF(B326="","",IF(F326&lt;&gt;"",F326,IF(E326&lt;&gt;"Format OK","Others",IF(OR(MID(D326,4,1)="P",MID(D326,4,1)="H"),"Individual/HUF",IF(MID(D326,4,1)="C","Company","Others")))))</f>
        <v/>
      </c>
      <c r="H326" s="11" t="n"/>
      <c r="I326" s="9">
        <f>IF(H326="","",IFERROR(INDEX(IF(G326="Individual/HUF",Rates!$C$5:$C$26,IF(G326="Company",Rates!$D$5:$D$26,Rates!$E$5:$E$26)),MATCH(H326,Rates!$A$5:$A$26,0)),"?"))</f>
        <v/>
      </c>
      <c r="J326" s="12" t="n"/>
      <c r="K326" s="13">
        <f>IF(H326="","",IFERROR(INDEX(IF(G326="Individual/HUF",Rates!$I$5:$I$26,IF(G326="Company",Rates!$J$5:$J$26,Rates!$K$5:$K$26)),MATCH(H326,Rates!$A$5:$A$26,0)),""))</f>
        <v/>
      </c>
      <c r="L326" s="14" t="n"/>
      <c r="M326" s="13">
        <f>IF(H326="","",IF(L326&lt;&gt;"",IF(E326="Format OK",L326,MAX(L326,INDEX(Rates!$L$5:$L$26,MATCH(H326,Rates!$A$5:$A$26,0)))),IF(K326="","rate?",IF(E326="Format OK",K326,MAX(K326,INDEX(Rates!$L$5:$L$26,MATCH(H326,Rates!$A$5:$A$26,0)))))))</f>
        <v/>
      </c>
      <c r="N326" s="15">
        <f>IF(OR(H326="",NOT(ISNUMBER(M326))),0,IF(AND(LEFT(P326,5)="Below",L326=""),0,ROUND(J326*M326,0)))</f>
        <v/>
      </c>
      <c r="O326" s="15">
        <f>IF(H326="","",SUMIFS($J$5:$J$504,$C$5:$C$504,C326,$H$5:$H$504,H326,$B$5:$B$504,"&lt;="&amp;B326,$B$5:$B$504,"&gt;="&amp;Settings!$B$5))</f>
        <v/>
      </c>
      <c r="P326" s="9">
        <f>IF(H326="","",IFERROR(IF(AND(INDEX(Rates!$F$5:$F$26,MATCH(H326,Rates!$A$5:$A$26,0))=0,INDEX(Rates!$G$5:$G$26,MATCH(H326,Rates!$A$5:$A$26,0))=0),"Deduct (no threshold)",IF(OR(AND(INDEX(Rates!$F$5:$F$26,MATCH(H326,Rates!$A$5:$A$26,0))&gt;0,J326&gt;INDEX(Rates!$F$5:$F$26,MATCH(H326,Rates!$A$5:$A$26,0))),AND(INDEX(Rates!$G$5:$G$26,MATCH(H326,Rates!$A$5:$A$26,0))&gt;0,O326&gt;INDEX(Rates!$G$5:$G$26,MATCH(H326,Rates!$A$5:$A$26,0)))),"Deduct","Below threshold: check")),"?"))</f>
        <v/>
      </c>
      <c r="Q326" s="10" t="n"/>
      <c r="R326" s="16">
        <f>IF(OR(B326="",Q326=""),0,IF(Q326&gt;B326,((YEAR(Q326)-YEAR(B326))*12+MONTH(Q326)-MONTH(B326)+1),0))</f>
        <v/>
      </c>
      <c r="S326" s="15">
        <f>ROUND(N326*Settings!$B$8*R326,0)</f>
        <v/>
      </c>
      <c r="T326" s="17">
        <f>IF(B326="","",IF(MONTH(IF(Q326="",B326,Q326))=3,DATE(YEAR(IF(Q326="",B326,Q326)),4,30),DATE(YEAR(IF(Q326="",B326,Q326)),MONTH(IF(Q326="",B326,Q326))+1,7)))</f>
        <v/>
      </c>
      <c r="U326" s="10" t="n"/>
      <c r="V326" s="11" t="n"/>
      <c r="W326" s="16">
        <f>IF(OR(B326="",N326=0),0,IF(U326="",IF(Settings!$B$4&gt;T326,((YEAR(Settings!$B$4)-YEAR(IF(Q326="",B326,Q326)))*12+MONTH(Settings!$B$4)-MONTH(IF(Q326="",B326,Q326))+1),0),IF(U326&gt;T326,((YEAR(U326)-YEAR(IF(Q326="",B326,Q326)))*12+MONTH(U326)-MONTH(IF(Q326="",B326,Q326))+1),0)))</f>
        <v/>
      </c>
      <c r="X326" s="15">
        <f>ROUND(N326*Settings!$B$9*W326,0)</f>
        <v/>
      </c>
      <c r="Y326" s="15">
        <f>S326+X326</f>
        <v/>
      </c>
      <c r="Z326" s="18">
        <f>IF(B326="","",DATE(YEAR(IF(Q326="",B326,Q326)),MONTH(IF(Q326="",B326,Q326)),1))</f>
        <v/>
      </c>
      <c r="AA326" s="9">
        <f>IF(B326="","","Q"&amp;(INT(MOD(MONTH(IF(Q326="",B326,Q326))-4,12)/3)+1))</f>
        <v/>
      </c>
      <c r="AB326" s="9">
        <f>IF(H326="","",IFERROR(INDEX(Rates!$M$5:$M$26,MATCH(H326,Rates!$A$5:$A$26,0)),""))</f>
        <v/>
      </c>
    </row>
    <row r="327">
      <c r="A327" s="9">
        <f>IF(B327="","",ROW()-4)</f>
        <v/>
      </c>
      <c r="B327" s="10" t="n"/>
      <c r="C327" s="11" t="n"/>
      <c r="D327" s="11" t="n"/>
      <c r="E327" s="9">
        <f>IF(B327="","",IF(D327="","No PAN",IF(AND(LEN(D327)=10,ISERROR(VALUE(LEFT(D327,1))),ISERROR(VALUE(MID(D327,5,1))),ISNUMBER(VALUE(MID(D327,6,4))),ISERROR(VALUE(RIGHT(D327,1)))),"Format OK","Check PAN")))</f>
        <v/>
      </c>
      <c r="F327" s="11" t="n"/>
      <c r="G327" s="9">
        <f>IF(B327="","",IF(F327&lt;&gt;"",F327,IF(E327&lt;&gt;"Format OK","Others",IF(OR(MID(D327,4,1)="P",MID(D327,4,1)="H"),"Individual/HUF",IF(MID(D327,4,1)="C","Company","Others")))))</f>
        <v/>
      </c>
      <c r="H327" s="11" t="n"/>
      <c r="I327" s="9">
        <f>IF(H327="","",IFERROR(INDEX(IF(G327="Individual/HUF",Rates!$C$5:$C$26,IF(G327="Company",Rates!$D$5:$D$26,Rates!$E$5:$E$26)),MATCH(H327,Rates!$A$5:$A$26,0)),"?"))</f>
        <v/>
      </c>
      <c r="J327" s="12" t="n"/>
      <c r="K327" s="13">
        <f>IF(H327="","",IFERROR(INDEX(IF(G327="Individual/HUF",Rates!$I$5:$I$26,IF(G327="Company",Rates!$J$5:$J$26,Rates!$K$5:$K$26)),MATCH(H327,Rates!$A$5:$A$26,0)),""))</f>
        <v/>
      </c>
      <c r="L327" s="14" t="n"/>
      <c r="M327" s="13">
        <f>IF(H327="","",IF(L327&lt;&gt;"",IF(E327="Format OK",L327,MAX(L327,INDEX(Rates!$L$5:$L$26,MATCH(H327,Rates!$A$5:$A$26,0)))),IF(K327="","rate?",IF(E327="Format OK",K327,MAX(K327,INDEX(Rates!$L$5:$L$26,MATCH(H327,Rates!$A$5:$A$26,0)))))))</f>
        <v/>
      </c>
      <c r="N327" s="15">
        <f>IF(OR(H327="",NOT(ISNUMBER(M327))),0,IF(AND(LEFT(P327,5)="Below",L327=""),0,ROUND(J327*M327,0)))</f>
        <v/>
      </c>
      <c r="O327" s="15">
        <f>IF(H327="","",SUMIFS($J$5:$J$504,$C$5:$C$504,C327,$H$5:$H$504,H327,$B$5:$B$504,"&lt;="&amp;B327,$B$5:$B$504,"&gt;="&amp;Settings!$B$5))</f>
        <v/>
      </c>
      <c r="P327" s="9">
        <f>IF(H327="","",IFERROR(IF(AND(INDEX(Rates!$F$5:$F$26,MATCH(H327,Rates!$A$5:$A$26,0))=0,INDEX(Rates!$G$5:$G$26,MATCH(H327,Rates!$A$5:$A$26,0))=0),"Deduct (no threshold)",IF(OR(AND(INDEX(Rates!$F$5:$F$26,MATCH(H327,Rates!$A$5:$A$26,0))&gt;0,J327&gt;INDEX(Rates!$F$5:$F$26,MATCH(H327,Rates!$A$5:$A$26,0))),AND(INDEX(Rates!$G$5:$G$26,MATCH(H327,Rates!$A$5:$A$26,0))&gt;0,O327&gt;INDEX(Rates!$G$5:$G$26,MATCH(H327,Rates!$A$5:$A$26,0)))),"Deduct","Below threshold: check")),"?"))</f>
        <v/>
      </c>
      <c r="Q327" s="10" t="n"/>
      <c r="R327" s="16">
        <f>IF(OR(B327="",Q327=""),0,IF(Q327&gt;B327,((YEAR(Q327)-YEAR(B327))*12+MONTH(Q327)-MONTH(B327)+1),0))</f>
        <v/>
      </c>
      <c r="S327" s="15">
        <f>ROUND(N327*Settings!$B$8*R327,0)</f>
        <v/>
      </c>
      <c r="T327" s="17">
        <f>IF(B327="","",IF(MONTH(IF(Q327="",B327,Q327))=3,DATE(YEAR(IF(Q327="",B327,Q327)),4,30),DATE(YEAR(IF(Q327="",B327,Q327)),MONTH(IF(Q327="",B327,Q327))+1,7)))</f>
        <v/>
      </c>
      <c r="U327" s="10" t="n"/>
      <c r="V327" s="11" t="n"/>
      <c r="W327" s="16">
        <f>IF(OR(B327="",N327=0),0,IF(U327="",IF(Settings!$B$4&gt;T327,((YEAR(Settings!$B$4)-YEAR(IF(Q327="",B327,Q327)))*12+MONTH(Settings!$B$4)-MONTH(IF(Q327="",B327,Q327))+1),0),IF(U327&gt;T327,((YEAR(U327)-YEAR(IF(Q327="",B327,Q327)))*12+MONTH(U327)-MONTH(IF(Q327="",B327,Q327))+1),0)))</f>
        <v/>
      </c>
      <c r="X327" s="15">
        <f>ROUND(N327*Settings!$B$9*W327,0)</f>
        <v/>
      </c>
      <c r="Y327" s="15">
        <f>S327+X327</f>
        <v/>
      </c>
      <c r="Z327" s="18">
        <f>IF(B327="","",DATE(YEAR(IF(Q327="",B327,Q327)),MONTH(IF(Q327="",B327,Q327)),1))</f>
        <v/>
      </c>
      <c r="AA327" s="9">
        <f>IF(B327="","","Q"&amp;(INT(MOD(MONTH(IF(Q327="",B327,Q327))-4,12)/3)+1))</f>
        <v/>
      </c>
      <c r="AB327" s="9">
        <f>IF(H327="","",IFERROR(INDEX(Rates!$M$5:$M$26,MATCH(H327,Rates!$A$5:$A$26,0)),""))</f>
        <v/>
      </c>
    </row>
    <row r="328">
      <c r="A328" s="9">
        <f>IF(B328="","",ROW()-4)</f>
        <v/>
      </c>
      <c r="B328" s="10" t="n"/>
      <c r="C328" s="11" t="n"/>
      <c r="D328" s="11" t="n"/>
      <c r="E328" s="9">
        <f>IF(B328="","",IF(D328="","No PAN",IF(AND(LEN(D328)=10,ISERROR(VALUE(LEFT(D328,1))),ISERROR(VALUE(MID(D328,5,1))),ISNUMBER(VALUE(MID(D328,6,4))),ISERROR(VALUE(RIGHT(D328,1)))),"Format OK","Check PAN")))</f>
        <v/>
      </c>
      <c r="F328" s="11" t="n"/>
      <c r="G328" s="9">
        <f>IF(B328="","",IF(F328&lt;&gt;"",F328,IF(E328&lt;&gt;"Format OK","Others",IF(OR(MID(D328,4,1)="P",MID(D328,4,1)="H"),"Individual/HUF",IF(MID(D328,4,1)="C","Company","Others")))))</f>
        <v/>
      </c>
      <c r="H328" s="11" t="n"/>
      <c r="I328" s="9">
        <f>IF(H328="","",IFERROR(INDEX(IF(G328="Individual/HUF",Rates!$C$5:$C$26,IF(G328="Company",Rates!$D$5:$D$26,Rates!$E$5:$E$26)),MATCH(H328,Rates!$A$5:$A$26,0)),"?"))</f>
        <v/>
      </c>
      <c r="J328" s="12" t="n"/>
      <c r="K328" s="13">
        <f>IF(H328="","",IFERROR(INDEX(IF(G328="Individual/HUF",Rates!$I$5:$I$26,IF(G328="Company",Rates!$J$5:$J$26,Rates!$K$5:$K$26)),MATCH(H328,Rates!$A$5:$A$26,0)),""))</f>
        <v/>
      </c>
      <c r="L328" s="14" t="n"/>
      <c r="M328" s="13">
        <f>IF(H328="","",IF(L328&lt;&gt;"",IF(E328="Format OK",L328,MAX(L328,INDEX(Rates!$L$5:$L$26,MATCH(H328,Rates!$A$5:$A$26,0)))),IF(K328="","rate?",IF(E328="Format OK",K328,MAX(K328,INDEX(Rates!$L$5:$L$26,MATCH(H328,Rates!$A$5:$A$26,0)))))))</f>
        <v/>
      </c>
      <c r="N328" s="15">
        <f>IF(OR(H328="",NOT(ISNUMBER(M328))),0,IF(AND(LEFT(P328,5)="Below",L328=""),0,ROUND(J328*M328,0)))</f>
        <v/>
      </c>
      <c r="O328" s="15">
        <f>IF(H328="","",SUMIFS($J$5:$J$504,$C$5:$C$504,C328,$H$5:$H$504,H328,$B$5:$B$504,"&lt;="&amp;B328,$B$5:$B$504,"&gt;="&amp;Settings!$B$5))</f>
        <v/>
      </c>
      <c r="P328" s="9">
        <f>IF(H328="","",IFERROR(IF(AND(INDEX(Rates!$F$5:$F$26,MATCH(H328,Rates!$A$5:$A$26,0))=0,INDEX(Rates!$G$5:$G$26,MATCH(H328,Rates!$A$5:$A$26,0))=0),"Deduct (no threshold)",IF(OR(AND(INDEX(Rates!$F$5:$F$26,MATCH(H328,Rates!$A$5:$A$26,0))&gt;0,J328&gt;INDEX(Rates!$F$5:$F$26,MATCH(H328,Rates!$A$5:$A$26,0))),AND(INDEX(Rates!$G$5:$G$26,MATCH(H328,Rates!$A$5:$A$26,0))&gt;0,O328&gt;INDEX(Rates!$G$5:$G$26,MATCH(H328,Rates!$A$5:$A$26,0)))),"Deduct","Below threshold: check")),"?"))</f>
        <v/>
      </c>
      <c r="Q328" s="10" t="n"/>
      <c r="R328" s="16">
        <f>IF(OR(B328="",Q328=""),0,IF(Q328&gt;B328,((YEAR(Q328)-YEAR(B328))*12+MONTH(Q328)-MONTH(B328)+1),0))</f>
        <v/>
      </c>
      <c r="S328" s="15">
        <f>ROUND(N328*Settings!$B$8*R328,0)</f>
        <v/>
      </c>
      <c r="T328" s="17">
        <f>IF(B328="","",IF(MONTH(IF(Q328="",B328,Q328))=3,DATE(YEAR(IF(Q328="",B328,Q328)),4,30),DATE(YEAR(IF(Q328="",B328,Q328)),MONTH(IF(Q328="",B328,Q328))+1,7)))</f>
        <v/>
      </c>
      <c r="U328" s="10" t="n"/>
      <c r="V328" s="11" t="n"/>
      <c r="W328" s="16">
        <f>IF(OR(B328="",N328=0),0,IF(U328="",IF(Settings!$B$4&gt;T328,((YEAR(Settings!$B$4)-YEAR(IF(Q328="",B328,Q328)))*12+MONTH(Settings!$B$4)-MONTH(IF(Q328="",B328,Q328))+1),0),IF(U328&gt;T328,((YEAR(U328)-YEAR(IF(Q328="",B328,Q328)))*12+MONTH(U328)-MONTH(IF(Q328="",B328,Q328))+1),0)))</f>
        <v/>
      </c>
      <c r="X328" s="15">
        <f>ROUND(N328*Settings!$B$9*W328,0)</f>
        <v/>
      </c>
      <c r="Y328" s="15">
        <f>S328+X328</f>
        <v/>
      </c>
      <c r="Z328" s="18">
        <f>IF(B328="","",DATE(YEAR(IF(Q328="",B328,Q328)),MONTH(IF(Q328="",B328,Q328)),1))</f>
        <v/>
      </c>
      <c r="AA328" s="9">
        <f>IF(B328="","","Q"&amp;(INT(MOD(MONTH(IF(Q328="",B328,Q328))-4,12)/3)+1))</f>
        <v/>
      </c>
      <c r="AB328" s="9">
        <f>IF(H328="","",IFERROR(INDEX(Rates!$M$5:$M$26,MATCH(H328,Rates!$A$5:$A$26,0)),""))</f>
        <v/>
      </c>
    </row>
    <row r="329">
      <c r="A329" s="9">
        <f>IF(B329="","",ROW()-4)</f>
        <v/>
      </c>
      <c r="B329" s="10" t="n"/>
      <c r="C329" s="11" t="n"/>
      <c r="D329" s="11" t="n"/>
      <c r="E329" s="9">
        <f>IF(B329="","",IF(D329="","No PAN",IF(AND(LEN(D329)=10,ISERROR(VALUE(LEFT(D329,1))),ISERROR(VALUE(MID(D329,5,1))),ISNUMBER(VALUE(MID(D329,6,4))),ISERROR(VALUE(RIGHT(D329,1)))),"Format OK","Check PAN")))</f>
        <v/>
      </c>
      <c r="F329" s="11" t="n"/>
      <c r="G329" s="9">
        <f>IF(B329="","",IF(F329&lt;&gt;"",F329,IF(E329&lt;&gt;"Format OK","Others",IF(OR(MID(D329,4,1)="P",MID(D329,4,1)="H"),"Individual/HUF",IF(MID(D329,4,1)="C","Company","Others")))))</f>
        <v/>
      </c>
      <c r="H329" s="11" t="n"/>
      <c r="I329" s="9">
        <f>IF(H329="","",IFERROR(INDEX(IF(G329="Individual/HUF",Rates!$C$5:$C$26,IF(G329="Company",Rates!$D$5:$D$26,Rates!$E$5:$E$26)),MATCH(H329,Rates!$A$5:$A$26,0)),"?"))</f>
        <v/>
      </c>
      <c r="J329" s="12" t="n"/>
      <c r="K329" s="13">
        <f>IF(H329="","",IFERROR(INDEX(IF(G329="Individual/HUF",Rates!$I$5:$I$26,IF(G329="Company",Rates!$J$5:$J$26,Rates!$K$5:$K$26)),MATCH(H329,Rates!$A$5:$A$26,0)),""))</f>
        <v/>
      </c>
      <c r="L329" s="14" t="n"/>
      <c r="M329" s="13">
        <f>IF(H329="","",IF(L329&lt;&gt;"",IF(E329="Format OK",L329,MAX(L329,INDEX(Rates!$L$5:$L$26,MATCH(H329,Rates!$A$5:$A$26,0)))),IF(K329="","rate?",IF(E329="Format OK",K329,MAX(K329,INDEX(Rates!$L$5:$L$26,MATCH(H329,Rates!$A$5:$A$26,0)))))))</f>
        <v/>
      </c>
      <c r="N329" s="15">
        <f>IF(OR(H329="",NOT(ISNUMBER(M329))),0,IF(AND(LEFT(P329,5)="Below",L329=""),0,ROUND(J329*M329,0)))</f>
        <v/>
      </c>
      <c r="O329" s="15">
        <f>IF(H329="","",SUMIFS($J$5:$J$504,$C$5:$C$504,C329,$H$5:$H$504,H329,$B$5:$B$504,"&lt;="&amp;B329,$B$5:$B$504,"&gt;="&amp;Settings!$B$5))</f>
        <v/>
      </c>
      <c r="P329" s="9">
        <f>IF(H329="","",IFERROR(IF(AND(INDEX(Rates!$F$5:$F$26,MATCH(H329,Rates!$A$5:$A$26,0))=0,INDEX(Rates!$G$5:$G$26,MATCH(H329,Rates!$A$5:$A$26,0))=0),"Deduct (no threshold)",IF(OR(AND(INDEX(Rates!$F$5:$F$26,MATCH(H329,Rates!$A$5:$A$26,0))&gt;0,J329&gt;INDEX(Rates!$F$5:$F$26,MATCH(H329,Rates!$A$5:$A$26,0))),AND(INDEX(Rates!$G$5:$G$26,MATCH(H329,Rates!$A$5:$A$26,0))&gt;0,O329&gt;INDEX(Rates!$G$5:$G$26,MATCH(H329,Rates!$A$5:$A$26,0)))),"Deduct","Below threshold: check")),"?"))</f>
        <v/>
      </c>
      <c r="Q329" s="10" t="n"/>
      <c r="R329" s="16">
        <f>IF(OR(B329="",Q329=""),0,IF(Q329&gt;B329,((YEAR(Q329)-YEAR(B329))*12+MONTH(Q329)-MONTH(B329)+1),0))</f>
        <v/>
      </c>
      <c r="S329" s="15">
        <f>ROUND(N329*Settings!$B$8*R329,0)</f>
        <v/>
      </c>
      <c r="T329" s="17">
        <f>IF(B329="","",IF(MONTH(IF(Q329="",B329,Q329))=3,DATE(YEAR(IF(Q329="",B329,Q329)),4,30),DATE(YEAR(IF(Q329="",B329,Q329)),MONTH(IF(Q329="",B329,Q329))+1,7)))</f>
        <v/>
      </c>
      <c r="U329" s="10" t="n"/>
      <c r="V329" s="11" t="n"/>
      <c r="W329" s="16">
        <f>IF(OR(B329="",N329=0),0,IF(U329="",IF(Settings!$B$4&gt;T329,((YEAR(Settings!$B$4)-YEAR(IF(Q329="",B329,Q329)))*12+MONTH(Settings!$B$4)-MONTH(IF(Q329="",B329,Q329))+1),0),IF(U329&gt;T329,((YEAR(U329)-YEAR(IF(Q329="",B329,Q329)))*12+MONTH(U329)-MONTH(IF(Q329="",B329,Q329))+1),0)))</f>
        <v/>
      </c>
      <c r="X329" s="15">
        <f>ROUND(N329*Settings!$B$9*W329,0)</f>
        <v/>
      </c>
      <c r="Y329" s="15">
        <f>S329+X329</f>
        <v/>
      </c>
      <c r="Z329" s="18">
        <f>IF(B329="","",DATE(YEAR(IF(Q329="",B329,Q329)),MONTH(IF(Q329="",B329,Q329)),1))</f>
        <v/>
      </c>
      <c r="AA329" s="9">
        <f>IF(B329="","","Q"&amp;(INT(MOD(MONTH(IF(Q329="",B329,Q329))-4,12)/3)+1))</f>
        <v/>
      </c>
      <c r="AB329" s="9">
        <f>IF(H329="","",IFERROR(INDEX(Rates!$M$5:$M$26,MATCH(H329,Rates!$A$5:$A$26,0)),""))</f>
        <v/>
      </c>
    </row>
    <row r="330">
      <c r="A330" s="9">
        <f>IF(B330="","",ROW()-4)</f>
        <v/>
      </c>
      <c r="B330" s="10" t="n"/>
      <c r="C330" s="11" t="n"/>
      <c r="D330" s="11" t="n"/>
      <c r="E330" s="9">
        <f>IF(B330="","",IF(D330="","No PAN",IF(AND(LEN(D330)=10,ISERROR(VALUE(LEFT(D330,1))),ISERROR(VALUE(MID(D330,5,1))),ISNUMBER(VALUE(MID(D330,6,4))),ISERROR(VALUE(RIGHT(D330,1)))),"Format OK","Check PAN")))</f>
        <v/>
      </c>
      <c r="F330" s="11" t="n"/>
      <c r="G330" s="9">
        <f>IF(B330="","",IF(F330&lt;&gt;"",F330,IF(E330&lt;&gt;"Format OK","Others",IF(OR(MID(D330,4,1)="P",MID(D330,4,1)="H"),"Individual/HUF",IF(MID(D330,4,1)="C","Company","Others")))))</f>
        <v/>
      </c>
      <c r="H330" s="11" t="n"/>
      <c r="I330" s="9">
        <f>IF(H330="","",IFERROR(INDEX(IF(G330="Individual/HUF",Rates!$C$5:$C$26,IF(G330="Company",Rates!$D$5:$D$26,Rates!$E$5:$E$26)),MATCH(H330,Rates!$A$5:$A$26,0)),"?"))</f>
        <v/>
      </c>
      <c r="J330" s="12" t="n"/>
      <c r="K330" s="13">
        <f>IF(H330="","",IFERROR(INDEX(IF(G330="Individual/HUF",Rates!$I$5:$I$26,IF(G330="Company",Rates!$J$5:$J$26,Rates!$K$5:$K$26)),MATCH(H330,Rates!$A$5:$A$26,0)),""))</f>
        <v/>
      </c>
      <c r="L330" s="14" t="n"/>
      <c r="M330" s="13">
        <f>IF(H330="","",IF(L330&lt;&gt;"",IF(E330="Format OK",L330,MAX(L330,INDEX(Rates!$L$5:$L$26,MATCH(H330,Rates!$A$5:$A$26,0)))),IF(K330="","rate?",IF(E330="Format OK",K330,MAX(K330,INDEX(Rates!$L$5:$L$26,MATCH(H330,Rates!$A$5:$A$26,0)))))))</f>
        <v/>
      </c>
      <c r="N330" s="15">
        <f>IF(OR(H330="",NOT(ISNUMBER(M330))),0,IF(AND(LEFT(P330,5)="Below",L330=""),0,ROUND(J330*M330,0)))</f>
        <v/>
      </c>
      <c r="O330" s="15">
        <f>IF(H330="","",SUMIFS($J$5:$J$504,$C$5:$C$504,C330,$H$5:$H$504,H330,$B$5:$B$504,"&lt;="&amp;B330,$B$5:$B$504,"&gt;="&amp;Settings!$B$5))</f>
        <v/>
      </c>
      <c r="P330" s="9">
        <f>IF(H330="","",IFERROR(IF(AND(INDEX(Rates!$F$5:$F$26,MATCH(H330,Rates!$A$5:$A$26,0))=0,INDEX(Rates!$G$5:$G$26,MATCH(H330,Rates!$A$5:$A$26,0))=0),"Deduct (no threshold)",IF(OR(AND(INDEX(Rates!$F$5:$F$26,MATCH(H330,Rates!$A$5:$A$26,0))&gt;0,J330&gt;INDEX(Rates!$F$5:$F$26,MATCH(H330,Rates!$A$5:$A$26,0))),AND(INDEX(Rates!$G$5:$G$26,MATCH(H330,Rates!$A$5:$A$26,0))&gt;0,O330&gt;INDEX(Rates!$G$5:$G$26,MATCH(H330,Rates!$A$5:$A$26,0)))),"Deduct","Below threshold: check")),"?"))</f>
        <v/>
      </c>
      <c r="Q330" s="10" t="n"/>
      <c r="R330" s="16">
        <f>IF(OR(B330="",Q330=""),0,IF(Q330&gt;B330,((YEAR(Q330)-YEAR(B330))*12+MONTH(Q330)-MONTH(B330)+1),0))</f>
        <v/>
      </c>
      <c r="S330" s="15">
        <f>ROUND(N330*Settings!$B$8*R330,0)</f>
        <v/>
      </c>
      <c r="T330" s="17">
        <f>IF(B330="","",IF(MONTH(IF(Q330="",B330,Q330))=3,DATE(YEAR(IF(Q330="",B330,Q330)),4,30),DATE(YEAR(IF(Q330="",B330,Q330)),MONTH(IF(Q330="",B330,Q330))+1,7)))</f>
        <v/>
      </c>
      <c r="U330" s="10" t="n"/>
      <c r="V330" s="11" t="n"/>
      <c r="W330" s="16">
        <f>IF(OR(B330="",N330=0),0,IF(U330="",IF(Settings!$B$4&gt;T330,((YEAR(Settings!$B$4)-YEAR(IF(Q330="",B330,Q330)))*12+MONTH(Settings!$B$4)-MONTH(IF(Q330="",B330,Q330))+1),0),IF(U330&gt;T330,((YEAR(U330)-YEAR(IF(Q330="",B330,Q330)))*12+MONTH(U330)-MONTH(IF(Q330="",B330,Q330))+1),0)))</f>
        <v/>
      </c>
      <c r="X330" s="15">
        <f>ROUND(N330*Settings!$B$9*W330,0)</f>
        <v/>
      </c>
      <c r="Y330" s="15">
        <f>S330+X330</f>
        <v/>
      </c>
      <c r="Z330" s="18">
        <f>IF(B330="","",DATE(YEAR(IF(Q330="",B330,Q330)),MONTH(IF(Q330="",B330,Q330)),1))</f>
        <v/>
      </c>
      <c r="AA330" s="9">
        <f>IF(B330="","","Q"&amp;(INT(MOD(MONTH(IF(Q330="",B330,Q330))-4,12)/3)+1))</f>
        <v/>
      </c>
      <c r="AB330" s="9">
        <f>IF(H330="","",IFERROR(INDEX(Rates!$M$5:$M$26,MATCH(H330,Rates!$A$5:$A$26,0)),""))</f>
        <v/>
      </c>
    </row>
    <row r="331">
      <c r="A331" s="9">
        <f>IF(B331="","",ROW()-4)</f>
        <v/>
      </c>
      <c r="B331" s="10" t="n"/>
      <c r="C331" s="11" t="n"/>
      <c r="D331" s="11" t="n"/>
      <c r="E331" s="9">
        <f>IF(B331="","",IF(D331="","No PAN",IF(AND(LEN(D331)=10,ISERROR(VALUE(LEFT(D331,1))),ISERROR(VALUE(MID(D331,5,1))),ISNUMBER(VALUE(MID(D331,6,4))),ISERROR(VALUE(RIGHT(D331,1)))),"Format OK","Check PAN")))</f>
        <v/>
      </c>
      <c r="F331" s="11" t="n"/>
      <c r="G331" s="9">
        <f>IF(B331="","",IF(F331&lt;&gt;"",F331,IF(E331&lt;&gt;"Format OK","Others",IF(OR(MID(D331,4,1)="P",MID(D331,4,1)="H"),"Individual/HUF",IF(MID(D331,4,1)="C","Company","Others")))))</f>
        <v/>
      </c>
      <c r="H331" s="11" t="n"/>
      <c r="I331" s="9">
        <f>IF(H331="","",IFERROR(INDEX(IF(G331="Individual/HUF",Rates!$C$5:$C$26,IF(G331="Company",Rates!$D$5:$D$26,Rates!$E$5:$E$26)),MATCH(H331,Rates!$A$5:$A$26,0)),"?"))</f>
        <v/>
      </c>
      <c r="J331" s="12" t="n"/>
      <c r="K331" s="13">
        <f>IF(H331="","",IFERROR(INDEX(IF(G331="Individual/HUF",Rates!$I$5:$I$26,IF(G331="Company",Rates!$J$5:$J$26,Rates!$K$5:$K$26)),MATCH(H331,Rates!$A$5:$A$26,0)),""))</f>
        <v/>
      </c>
      <c r="L331" s="14" t="n"/>
      <c r="M331" s="13">
        <f>IF(H331="","",IF(L331&lt;&gt;"",IF(E331="Format OK",L331,MAX(L331,INDEX(Rates!$L$5:$L$26,MATCH(H331,Rates!$A$5:$A$26,0)))),IF(K331="","rate?",IF(E331="Format OK",K331,MAX(K331,INDEX(Rates!$L$5:$L$26,MATCH(H331,Rates!$A$5:$A$26,0)))))))</f>
        <v/>
      </c>
      <c r="N331" s="15">
        <f>IF(OR(H331="",NOT(ISNUMBER(M331))),0,IF(AND(LEFT(P331,5)="Below",L331=""),0,ROUND(J331*M331,0)))</f>
        <v/>
      </c>
      <c r="O331" s="15">
        <f>IF(H331="","",SUMIFS($J$5:$J$504,$C$5:$C$504,C331,$H$5:$H$504,H331,$B$5:$B$504,"&lt;="&amp;B331,$B$5:$B$504,"&gt;="&amp;Settings!$B$5))</f>
        <v/>
      </c>
      <c r="P331" s="9">
        <f>IF(H331="","",IFERROR(IF(AND(INDEX(Rates!$F$5:$F$26,MATCH(H331,Rates!$A$5:$A$26,0))=0,INDEX(Rates!$G$5:$G$26,MATCH(H331,Rates!$A$5:$A$26,0))=0),"Deduct (no threshold)",IF(OR(AND(INDEX(Rates!$F$5:$F$26,MATCH(H331,Rates!$A$5:$A$26,0))&gt;0,J331&gt;INDEX(Rates!$F$5:$F$26,MATCH(H331,Rates!$A$5:$A$26,0))),AND(INDEX(Rates!$G$5:$G$26,MATCH(H331,Rates!$A$5:$A$26,0))&gt;0,O331&gt;INDEX(Rates!$G$5:$G$26,MATCH(H331,Rates!$A$5:$A$26,0)))),"Deduct","Below threshold: check")),"?"))</f>
        <v/>
      </c>
      <c r="Q331" s="10" t="n"/>
      <c r="R331" s="16">
        <f>IF(OR(B331="",Q331=""),0,IF(Q331&gt;B331,((YEAR(Q331)-YEAR(B331))*12+MONTH(Q331)-MONTH(B331)+1),0))</f>
        <v/>
      </c>
      <c r="S331" s="15">
        <f>ROUND(N331*Settings!$B$8*R331,0)</f>
        <v/>
      </c>
      <c r="T331" s="17">
        <f>IF(B331="","",IF(MONTH(IF(Q331="",B331,Q331))=3,DATE(YEAR(IF(Q331="",B331,Q331)),4,30),DATE(YEAR(IF(Q331="",B331,Q331)),MONTH(IF(Q331="",B331,Q331))+1,7)))</f>
        <v/>
      </c>
      <c r="U331" s="10" t="n"/>
      <c r="V331" s="11" t="n"/>
      <c r="W331" s="16">
        <f>IF(OR(B331="",N331=0),0,IF(U331="",IF(Settings!$B$4&gt;T331,((YEAR(Settings!$B$4)-YEAR(IF(Q331="",B331,Q331)))*12+MONTH(Settings!$B$4)-MONTH(IF(Q331="",B331,Q331))+1),0),IF(U331&gt;T331,((YEAR(U331)-YEAR(IF(Q331="",B331,Q331)))*12+MONTH(U331)-MONTH(IF(Q331="",B331,Q331))+1),0)))</f>
        <v/>
      </c>
      <c r="X331" s="15">
        <f>ROUND(N331*Settings!$B$9*W331,0)</f>
        <v/>
      </c>
      <c r="Y331" s="15">
        <f>S331+X331</f>
        <v/>
      </c>
      <c r="Z331" s="18">
        <f>IF(B331="","",DATE(YEAR(IF(Q331="",B331,Q331)),MONTH(IF(Q331="",B331,Q331)),1))</f>
        <v/>
      </c>
      <c r="AA331" s="9">
        <f>IF(B331="","","Q"&amp;(INT(MOD(MONTH(IF(Q331="",B331,Q331))-4,12)/3)+1))</f>
        <v/>
      </c>
      <c r="AB331" s="9">
        <f>IF(H331="","",IFERROR(INDEX(Rates!$M$5:$M$26,MATCH(H331,Rates!$A$5:$A$26,0)),""))</f>
        <v/>
      </c>
    </row>
    <row r="332">
      <c r="A332" s="9">
        <f>IF(B332="","",ROW()-4)</f>
        <v/>
      </c>
      <c r="B332" s="10" t="n"/>
      <c r="C332" s="11" t="n"/>
      <c r="D332" s="11" t="n"/>
      <c r="E332" s="9">
        <f>IF(B332="","",IF(D332="","No PAN",IF(AND(LEN(D332)=10,ISERROR(VALUE(LEFT(D332,1))),ISERROR(VALUE(MID(D332,5,1))),ISNUMBER(VALUE(MID(D332,6,4))),ISERROR(VALUE(RIGHT(D332,1)))),"Format OK","Check PAN")))</f>
        <v/>
      </c>
      <c r="F332" s="11" t="n"/>
      <c r="G332" s="9">
        <f>IF(B332="","",IF(F332&lt;&gt;"",F332,IF(E332&lt;&gt;"Format OK","Others",IF(OR(MID(D332,4,1)="P",MID(D332,4,1)="H"),"Individual/HUF",IF(MID(D332,4,1)="C","Company","Others")))))</f>
        <v/>
      </c>
      <c r="H332" s="11" t="n"/>
      <c r="I332" s="9">
        <f>IF(H332="","",IFERROR(INDEX(IF(G332="Individual/HUF",Rates!$C$5:$C$26,IF(G332="Company",Rates!$D$5:$D$26,Rates!$E$5:$E$26)),MATCH(H332,Rates!$A$5:$A$26,0)),"?"))</f>
        <v/>
      </c>
      <c r="J332" s="12" t="n"/>
      <c r="K332" s="13">
        <f>IF(H332="","",IFERROR(INDEX(IF(G332="Individual/HUF",Rates!$I$5:$I$26,IF(G332="Company",Rates!$J$5:$J$26,Rates!$K$5:$K$26)),MATCH(H332,Rates!$A$5:$A$26,0)),""))</f>
        <v/>
      </c>
      <c r="L332" s="14" t="n"/>
      <c r="M332" s="13">
        <f>IF(H332="","",IF(L332&lt;&gt;"",IF(E332="Format OK",L332,MAX(L332,INDEX(Rates!$L$5:$L$26,MATCH(H332,Rates!$A$5:$A$26,0)))),IF(K332="","rate?",IF(E332="Format OK",K332,MAX(K332,INDEX(Rates!$L$5:$L$26,MATCH(H332,Rates!$A$5:$A$26,0)))))))</f>
        <v/>
      </c>
      <c r="N332" s="15">
        <f>IF(OR(H332="",NOT(ISNUMBER(M332))),0,IF(AND(LEFT(P332,5)="Below",L332=""),0,ROUND(J332*M332,0)))</f>
        <v/>
      </c>
      <c r="O332" s="15">
        <f>IF(H332="","",SUMIFS($J$5:$J$504,$C$5:$C$504,C332,$H$5:$H$504,H332,$B$5:$B$504,"&lt;="&amp;B332,$B$5:$B$504,"&gt;="&amp;Settings!$B$5))</f>
        <v/>
      </c>
      <c r="P332" s="9">
        <f>IF(H332="","",IFERROR(IF(AND(INDEX(Rates!$F$5:$F$26,MATCH(H332,Rates!$A$5:$A$26,0))=0,INDEX(Rates!$G$5:$G$26,MATCH(H332,Rates!$A$5:$A$26,0))=0),"Deduct (no threshold)",IF(OR(AND(INDEX(Rates!$F$5:$F$26,MATCH(H332,Rates!$A$5:$A$26,0))&gt;0,J332&gt;INDEX(Rates!$F$5:$F$26,MATCH(H332,Rates!$A$5:$A$26,0))),AND(INDEX(Rates!$G$5:$G$26,MATCH(H332,Rates!$A$5:$A$26,0))&gt;0,O332&gt;INDEX(Rates!$G$5:$G$26,MATCH(H332,Rates!$A$5:$A$26,0)))),"Deduct","Below threshold: check")),"?"))</f>
        <v/>
      </c>
      <c r="Q332" s="10" t="n"/>
      <c r="R332" s="16">
        <f>IF(OR(B332="",Q332=""),0,IF(Q332&gt;B332,((YEAR(Q332)-YEAR(B332))*12+MONTH(Q332)-MONTH(B332)+1),0))</f>
        <v/>
      </c>
      <c r="S332" s="15">
        <f>ROUND(N332*Settings!$B$8*R332,0)</f>
        <v/>
      </c>
      <c r="T332" s="17">
        <f>IF(B332="","",IF(MONTH(IF(Q332="",B332,Q332))=3,DATE(YEAR(IF(Q332="",B332,Q332)),4,30),DATE(YEAR(IF(Q332="",B332,Q332)),MONTH(IF(Q332="",B332,Q332))+1,7)))</f>
        <v/>
      </c>
      <c r="U332" s="10" t="n"/>
      <c r="V332" s="11" t="n"/>
      <c r="W332" s="16">
        <f>IF(OR(B332="",N332=0),0,IF(U332="",IF(Settings!$B$4&gt;T332,((YEAR(Settings!$B$4)-YEAR(IF(Q332="",B332,Q332)))*12+MONTH(Settings!$B$4)-MONTH(IF(Q332="",B332,Q332))+1),0),IF(U332&gt;T332,((YEAR(U332)-YEAR(IF(Q332="",B332,Q332)))*12+MONTH(U332)-MONTH(IF(Q332="",B332,Q332))+1),0)))</f>
        <v/>
      </c>
      <c r="X332" s="15">
        <f>ROUND(N332*Settings!$B$9*W332,0)</f>
        <v/>
      </c>
      <c r="Y332" s="15">
        <f>S332+X332</f>
        <v/>
      </c>
      <c r="Z332" s="18">
        <f>IF(B332="","",DATE(YEAR(IF(Q332="",B332,Q332)),MONTH(IF(Q332="",B332,Q332)),1))</f>
        <v/>
      </c>
      <c r="AA332" s="9">
        <f>IF(B332="","","Q"&amp;(INT(MOD(MONTH(IF(Q332="",B332,Q332))-4,12)/3)+1))</f>
        <v/>
      </c>
      <c r="AB332" s="9">
        <f>IF(H332="","",IFERROR(INDEX(Rates!$M$5:$M$26,MATCH(H332,Rates!$A$5:$A$26,0)),""))</f>
        <v/>
      </c>
    </row>
    <row r="333">
      <c r="A333" s="9">
        <f>IF(B333="","",ROW()-4)</f>
        <v/>
      </c>
      <c r="B333" s="10" t="n"/>
      <c r="C333" s="11" t="n"/>
      <c r="D333" s="11" t="n"/>
      <c r="E333" s="9">
        <f>IF(B333="","",IF(D333="","No PAN",IF(AND(LEN(D333)=10,ISERROR(VALUE(LEFT(D333,1))),ISERROR(VALUE(MID(D333,5,1))),ISNUMBER(VALUE(MID(D333,6,4))),ISERROR(VALUE(RIGHT(D333,1)))),"Format OK","Check PAN")))</f>
        <v/>
      </c>
      <c r="F333" s="11" t="n"/>
      <c r="G333" s="9">
        <f>IF(B333="","",IF(F333&lt;&gt;"",F333,IF(E333&lt;&gt;"Format OK","Others",IF(OR(MID(D333,4,1)="P",MID(D333,4,1)="H"),"Individual/HUF",IF(MID(D333,4,1)="C","Company","Others")))))</f>
        <v/>
      </c>
      <c r="H333" s="11" t="n"/>
      <c r="I333" s="9">
        <f>IF(H333="","",IFERROR(INDEX(IF(G333="Individual/HUF",Rates!$C$5:$C$26,IF(G333="Company",Rates!$D$5:$D$26,Rates!$E$5:$E$26)),MATCH(H333,Rates!$A$5:$A$26,0)),"?"))</f>
        <v/>
      </c>
      <c r="J333" s="12" t="n"/>
      <c r="K333" s="13">
        <f>IF(H333="","",IFERROR(INDEX(IF(G333="Individual/HUF",Rates!$I$5:$I$26,IF(G333="Company",Rates!$J$5:$J$26,Rates!$K$5:$K$26)),MATCH(H333,Rates!$A$5:$A$26,0)),""))</f>
        <v/>
      </c>
      <c r="L333" s="14" t="n"/>
      <c r="M333" s="13">
        <f>IF(H333="","",IF(L333&lt;&gt;"",IF(E333="Format OK",L333,MAX(L333,INDEX(Rates!$L$5:$L$26,MATCH(H333,Rates!$A$5:$A$26,0)))),IF(K333="","rate?",IF(E333="Format OK",K333,MAX(K333,INDEX(Rates!$L$5:$L$26,MATCH(H333,Rates!$A$5:$A$26,0)))))))</f>
        <v/>
      </c>
      <c r="N333" s="15">
        <f>IF(OR(H333="",NOT(ISNUMBER(M333))),0,IF(AND(LEFT(P333,5)="Below",L333=""),0,ROUND(J333*M333,0)))</f>
        <v/>
      </c>
      <c r="O333" s="15">
        <f>IF(H333="","",SUMIFS($J$5:$J$504,$C$5:$C$504,C333,$H$5:$H$504,H333,$B$5:$B$504,"&lt;="&amp;B333,$B$5:$B$504,"&gt;="&amp;Settings!$B$5))</f>
        <v/>
      </c>
      <c r="P333" s="9">
        <f>IF(H333="","",IFERROR(IF(AND(INDEX(Rates!$F$5:$F$26,MATCH(H333,Rates!$A$5:$A$26,0))=0,INDEX(Rates!$G$5:$G$26,MATCH(H333,Rates!$A$5:$A$26,0))=0),"Deduct (no threshold)",IF(OR(AND(INDEX(Rates!$F$5:$F$26,MATCH(H333,Rates!$A$5:$A$26,0))&gt;0,J333&gt;INDEX(Rates!$F$5:$F$26,MATCH(H333,Rates!$A$5:$A$26,0))),AND(INDEX(Rates!$G$5:$G$26,MATCH(H333,Rates!$A$5:$A$26,0))&gt;0,O333&gt;INDEX(Rates!$G$5:$G$26,MATCH(H333,Rates!$A$5:$A$26,0)))),"Deduct","Below threshold: check")),"?"))</f>
        <v/>
      </c>
      <c r="Q333" s="10" t="n"/>
      <c r="R333" s="16">
        <f>IF(OR(B333="",Q333=""),0,IF(Q333&gt;B333,((YEAR(Q333)-YEAR(B333))*12+MONTH(Q333)-MONTH(B333)+1),0))</f>
        <v/>
      </c>
      <c r="S333" s="15">
        <f>ROUND(N333*Settings!$B$8*R333,0)</f>
        <v/>
      </c>
      <c r="T333" s="17">
        <f>IF(B333="","",IF(MONTH(IF(Q333="",B333,Q333))=3,DATE(YEAR(IF(Q333="",B333,Q333)),4,30),DATE(YEAR(IF(Q333="",B333,Q333)),MONTH(IF(Q333="",B333,Q333))+1,7)))</f>
        <v/>
      </c>
      <c r="U333" s="10" t="n"/>
      <c r="V333" s="11" t="n"/>
      <c r="W333" s="16">
        <f>IF(OR(B333="",N333=0),0,IF(U333="",IF(Settings!$B$4&gt;T333,((YEAR(Settings!$B$4)-YEAR(IF(Q333="",B333,Q333)))*12+MONTH(Settings!$B$4)-MONTH(IF(Q333="",B333,Q333))+1),0),IF(U333&gt;T333,((YEAR(U333)-YEAR(IF(Q333="",B333,Q333)))*12+MONTH(U333)-MONTH(IF(Q333="",B333,Q333))+1),0)))</f>
        <v/>
      </c>
      <c r="X333" s="15">
        <f>ROUND(N333*Settings!$B$9*W333,0)</f>
        <v/>
      </c>
      <c r="Y333" s="15">
        <f>S333+X333</f>
        <v/>
      </c>
      <c r="Z333" s="18">
        <f>IF(B333="","",DATE(YEAR(IF(Q333="",B333,Q333)),MONTH(IF(Q333="",B333,Q333)),1))</f>
        <v/>
      </c>
      <c r="AA333" s="9">
        <f>IF(B333="","","Q"&amp;(INT(MOD(MONTH(IF(Q333="",B333,Q333))-4,12)/3)+1))</f>
        <v/>
      </c>
      <c r="AB333" s="9">
        <f>IF(H333="","",IFERROR(INDEX(Rates!$M$5:$M$26,MATCH(H333,Rates!$A$5:$A$26,0)),""))</f>
        <v/>
      </c>
    </row>
    <row r="334">
      <c r="A334" s="9">
        <f>IF(B334="","",ROW()-4)</f>
        <v/>
      </c>
      <c r="B334" s="10" t="n"/>
      <c r="C334" s="11" t="n"/>
      <c r="D334" s="11" t="n"/>
      <c r="E334" s="9">
        <f>IF(B334="","",IF(D334="","No PAN",IF(AND(LEN(D334)=10,ISERROR(VALUE(LEFT(D334,1))),ISERROR(VALUE(MID(D334,5,1))),ISNUMBER(VALUE(MID(D334,6,4))),ISERROR(VALUE(RIGHT(D334,1)))),"Format OK","Check PAN")))</f>
        <v/>
      </c>
      <c r="F334" s="11" t="n"/>
      <c r="G334" s="9">
        <f>IF(B334="","",IF(F334&lt;&gt;"",F334,IF(E334&lt;&gt;"Format OK","Others",IF(OR(MID(D334,4,1)="P",MID(D334,4,1)="H"),"Individual/HUF",IF(MID(D334,4,1)="C","Company","Others")))))</f>
        <v/>
      </c>
      <c r="H334" s="11" t="n"/>
      <c r="I334" s="9">
        <f>IF(H334="","",IFERROR(INDEX(IF(G334="Individual/HUF",Rates!$C$5:$C$26,IF(G334="Company",Rates!$D$5:$D$26,Rates!$E$5:$E$26)),MATCH(H334,Rates!$A$5:$A$26,0)),"?"))</f>
        <v/>
      </c>
      <c r="J334" s="12" t="n"/>
      <c r="K334" s="13">
        <f>IF(H334="","",IFERROR(INDEX(IF(G334="Individual/HUF",Rates!$I$5:$I$26,IF(G334="Company",Rates!$J$5:$J$26,Rates!$K$5:$K$26)),MATCH(H334,Rates!$A$5:$A$26,0)),""))</f>
        <v/>
      </c>
      <c r="L334" s="14" t="n"/>
      <c r="M334" s="13">
        <f>IF(H334="","",IF(L334&lt;&gt;"",IF(E334="Format OK",L334,MAX(L334,INDEX(Rates!$L$5:$L$26,MATCH(H334,Rates!$A$5:$A$26,0)))),IF(K334="","rate?",IF(E334="Format OK",K334,MAX(K334,INDEX(Rates!$L$5:$L$26,MATCH(H334,Rates!$A$5:$A$26,0)))))))</f>
        <v/>
      </c>
      <c r="N334" s="15">
        <f>IF(OR(H334="",NOT(ISNUMBER(M334))),0,IF(AND(LEFT(P334,5)="Below",L334=""),0,ROUND(J334*M334,0)))</f>
        <v/>
      </c>
      <c r="O334" s="15">
        <f>IF(H334="","",SUMIFS($J$5:$J$504,$C$5:$C$504,C334,$H$5:$H$504,H334,$B$5:$B$504,"&lt;="&amp;B334,$B$5:$B$504,"&gt;="&amp;Settings!$B$5))</f>
        <v/>
      </c>
      <c r="P334" s="9">
        <f>IF(H334="","",IFERROR(IF(AND(INDEX(Rates!$F$5:$F$26,MATCH(H334,Rates!$A$5:$A$26,0))=0,INDEX(Rates!$G$5:$G$26,MATCH(H334,Rates!$A$5:$A$26,0))=0),"Deduct (no threshold)",IF(OR(AND(INDEX(Rates!$F$5:$F$26,MATCH(H334,Rates!$A$5:$A$26,0))&gt;0,J334&gt;INDEX(Rates!$F$5:$F$26,MATCH(H334,Rates!$A$5:$A$26,0))),AND(INDEX(Rates!$G$5:$G$26,MATCH(H334,Rates!$A$5:$A$26,0))&gt;0,O334&gt;INDEX(Rates!$G$5:$G$26,MATCH(H334,Rates!$A$5:$A$26,0)))),"Deduct","Below threshold: check")),"?"))</f>
        <v/>
      </c>
      <c r="Q334" s="10" t="n"/>
      <c r="R334" s="16">
        <f>IF(OR(B334="",Q334=""),0,IF(Q334&gt;B334,((YEAR(Q334)-YEAR(B334))*12+MONTH(Q334)-MONTH(B334)+1),0))</f>
        <v/>
      </c>
      <c r="S334" s="15">
        <f>ROUND(N334*Settings!$B$8*R334,0)</f>
        <v/>
      </c>
      <c r="T334" s="17">
        <f>IF(B334="","",IF(MONTH(IF(Q334="",B334,Q334))=3,DATE(YEAR(IF(Q334="",B334,Q334)),4,30),DATE(YEAR(IF(Q334="",B334,Q334)),MONTH(IF(Q334="",B334,Q334))+1,7)))</f>
        <v/>
      </c>
      <c r="U334" s="10" t="n"/>
      <c r="V334" s="11" t="n"/>
      <c r="W334" s="16">
        <f>IF(OR(B334="",N334=0),0,IF(U334="",IF(Settings!$B$4&gt;T334,((YEAR(Settings!$B$4)-YEAR(IF(Q334="",B334,Q334)))*12+MONTH(Settings!$B$4)-MONTH(IF(Q334="",B334,Q334))+1),0),IF(U334&gt;T334,((YEAR(U334)-YEAR(IF(Q334="",B334,Q334)))*12+MONTH(U334)-MONTH(IF(Q334="",B334,Q334))+1),0)))</f>
        <v/>
      </c>
      <c r="X334" s="15">
        <f>ROUND(N334*Settings!$B$9*W334,0)</f>
        <v/>
      </c>
      <c r="Y334" s="15">
        <f>S334+X334</f>
        <v/>
      </c>
      <c r="Z334" s="18">
        <f>IF(B334="","",DATE(YEAR(IF(Q334="",B334,Q334)),MONTH(IF(Q334="",B334,Q334)),1))</f>
        <v/>
      </c>
      <c r="AA334" s="9">
        <f>IF(B334="","","Q"&amp;(INT(MOD(MONTH(IF(Q334="",B334,Q334))-4,12)/3)+1))</f>
        <v/>
      </c>
      <c r="AB334" s="9">
        <f>IF(H334="","",IFERROR(INDEX(Rates!$M$5:$M$26,MATCH(H334,Rates!$A$5:$A$26,0)),""))</f>
        <v/>
      </c>
    </row>
    <row r="335">
      <c r="A335" s="9">
        <f>IF(B335="","",ROW()-4)</f>
        <v/>
      </c>
      <c r="B335" s="10" t="n"/>
      <c r="C335" s="11" t="n"/>
      <c r="D335" s="11" t="n"/>
      <c r="E335" s="9">
        <f>IF(B335="","",IF(D335="","No PAN",IF(AND(LEN(D335)=10,ISERROR(VALUE(LEFT(D335,1))),ISERROR(VALUE(MID(D335,5,1))),ISNUMBER(VALUE(MID(D335,6,4))),ISERROR(VALUE(RIGHT(D335,1)))),"Format OK","Check PAN")))</f>
        <v/>
      </c>
      <c r="F335" s="11" t="n"/>
      <c r="G335" s="9">
        <f>IF(B335="","",IF(F335&lt;&gt;"",F335,IF(E335&lt;&gt;"Format OK","Others",IF(OR(MID(D335,4,1)="P",MID(D335,4,1)="H"),"Individual/HUF",IF(MID(D335,4,1)="C","Company","Others")))))</f>
        <v/>
      </c>
      <c r="H335" s="11" t="n"/>
      <c r="I335" s="9">
        <f>IF(H335="","",IFERROR(INDEX(IF(G335="Individual/HUF",Rates!$C$5:$C$26,IF(G335="Company",Rates!$D$5:$D$26,Rates!$E$5:$E$26)),MATCH(H335,Rates!$A$5:$A$26,0)),"?"))</f>
        <v/>
      </c>
      <c r="J335" s="12" t="n"/>
      <c r="K335" s="13">
        <f>IF(H335="","",IFERROR(INDEX(IF(G335="Individual/HUF",Rates!$I$5:$I$26,IF(G335="Company",Rates!$J$5:$J$26,Rates!$K$5:$K$26)),MATCH(H335,Rates!$A$5:$A$26,0)),""))</f>
        <v/>
      </c>
      <c r="L335" s="14" t="n"/>
      <c r="M335" s="13">
        <f>IF(H335="","",IF(L335&lt;&gt;"",IF(E335="Format OK",L335,MAX(L335,INDEX(Rates!$L$5:$L$26,MATCH(H335,Rates!$A$5:$A$26,0)))),IF(K335="","rate?",IF(E335="Format OK",K335,MAX(K335,INDEX(Rates!$L$5:$L$26,MATCH(H335,Rates!$A$5:$A$26,0)))))))</f>
        <v/>
      </c>
      <c r="N335" s="15">
        <f>IF(OR(H335="",NOT(ISNUMBER(M335))),0,IF(AND(LEFT(P335,5)="Below",L335=""),0,ROUND(J335*M335,0)))</f>
        <v/>
      </c>
      <c r="O335" s="15">
        <f>IF(H335="","",SUMIFS($J$5:$J$504,$C$5:$C$504,C335,$H$5:$H$504,H335,$B$5:$B$504,"&lt;="&amp;B335,$B$5:$B$504,"&gt;="&amp;Settings!$B$5))</f>
        <v/>
      </c>
      <c r="P335" s="9">
        <f>IF(H335="","",IFERROR(IF(AND(INDEX(Rates!$F$5:$F$26,MATCH(H335,Rates!$A$5:$A$26,0))=0,INDEX(Rates!$G$5:$G$26,MATCH(H335,Rates!$A$5:$A$26,0))=0),"Deduct (no threshold)",IF(OR(AND(INDEX(Rates!$F$5:$F$26,MATCH(H335,Rates!$A$5:$A$26,0))&gt;0,J335&gt;INDEX(Rates!$F$5:$F$26,MATCH(H335,Rates!$A$5:$A$26,0))),AND(INDEX(Rates!$G$5:$G$26,MATCH(H335,Rates!$A$5:$A$26,0))&gt;0,O335&gt;INDEX(Rates!$G$5:$G$26,MATCH(H335,Rates!$A$5:$A$26,0)))),"Deduct","Below threshold: check")),"?"))</f>
        <v/>
      </c>
      <c r="Q335" s="10" t="n"/>
      <c r="R335" s="16">
        <f>IF(OR(B335="",Q335=""),0,IF(Q335&gt;B335,((YEAR(Q335)-YEAR(B335))*12+MONTH(Q335)-MONTH(B335)+1),0))</f>
        <v/>
      </c>
      <c r="S335" s="15">
        <f>ROUND(N335*Settings!$B$8*R335,0)</f>
        <v/>
      </c>
      <c r="T335" s="17">
        <f>IF(B335="","",IF(MONTH(IF(Q335="",B335,Q335))=3,DATE(YEAR(IF(Q335="",B335,Q335)),4,30),DATE(YEAR(IF(Q335="",B335,Q335)),MONTH(IF(Q335="",B335,Q335))+1,7)))</f>
        <v/>
      </c>
      <c r="U335" s="10" t="n"/>
      <c r="V335" s="11" t="n"/>
      <c r="W335" s="16">
        <f>IF(OR(B335="",N335=0),0,IF(U335="",IF(Settings!$B$4&gt;T335,((YEAR(Settings!$B$4)-YEAR(IF(Q335="",B335,Q335)))*12+MONTH(Settings!$B$4)-MONTH(IF(Q335="",B335,Q335))+1),0),IF(U335&gt;T335,((YEAR(U335)-YEAR(IF(Q335="",B335,Q335)))*12+MONTH(U335)-MONTH(IF(Q335="",B335,Q335))+1),0)))</f>
        <v/>
      </c>
      <c r="X335" s="15">
        <f>ROUND(N335*Settings!$B$9*W335,0)</f>
        <v/>
      </c>
      <c r="Y335" s="15">
        <f>S335+X335</f>
        <v/>
      </c>
      <c r="Z335" s="18">
        <f>IF(B335="","",DATE(YEAR(IF(Q335="",B335,Q335)),MONTH(IF(Q335="",B335,Q335)),1))</f>
        <v/>
      </c>
      <c r="AA335" s="9">
        <f>IF(B335="","","Q"&amp;(INT(MOD(MONTH(IF(Q335="",B335,Q335))-4,12)/3)+1))</f>
        <v/>
      </c>
      <c r="AB335" s="9">
        <f>IF(H335="","",IFERROR(INDEX(Rates!$M$5:$M$26,MATCH(H335,Rates!$A$5:$A$26,0)),""))</f>
        <v/>
      </c>
    </row>
    <row r="336">
      <c r="A336" s="9">
        <f>IF(B336="","",ROW()-4)</f>
        <v/>
      </c>
      <c r="B336" s="10" t="n"/>
      <c r="C336" s="11" t="n"/>
      <c r="D336" s="11" t="n"/>
      <c r="E336" s="9">
        <f>IF(B336="","",IF(D336="","No PAN",IF(AND(LEN(D336)=10,ISERROR(VALUE(LEFT(D336,1))),ISERROR(VALUE(MID(D336,5,1))),ISNUMBER(VALUE(MID(D336,6,4))),ISERROR(VALUE(RIGHT(D336,1)))),"Format OK","Check PAN")))</f>
        <v/>
      </c>
      <c r="F336" s="11" t="n"/>
      <c r="G336" s="9">
        <f>IF(B336="","",IF(F336&lt;&gt;"",F336,IF(E336&lt;&gt;"Format OK","Others",IF(OR(MID(D336,4,1)="P",MID(D336,4,1)="H"),"Individual/HUF",IF(MID(D336,4,1)="C","Company","Others")))))</f>
        <v/>
      </c>
      <c r="H336" s="11" t="n"/>
      <c r="I336" s="9">
        <f>IF(H336="","",IFERROR(INDEX(IF(G336="Individual/HUF",Rates!$C$5:$C$26,IF(G336="Company",Rates!$D$5:$D$26,Rates!$E$5:$E$26)),MATCH(H336,Rates!$A$5:$A$26,0)),"?"))</f>
        <v/>
      </c>
      <c r="J336" s="12" t="n"/>
      <c r="K336" s="13">
        <f>IF(H336="","",IFERROR(INDEX(IF(G336="Individual/HUF",Rates!$I$5:$I$26,IF(G336="Company",Rates!$J$5:$J$26,Rates!$K$5:$K$26)),MATCH(H336,Rates!$A$5:$A$26,0)),""))</f>
        <v/>
      </c>
      <c r="L336" s="14" t="n"/>
      <c r="M336" s="13">
        <f>IF(H336="","",IF(L336&lt;&gt;"",IF(E336="Format OK",L336,MAX(L336,INDEX(Rates!$L$5:$L$26,MATCH(H336,Rates!$A$5:$A$26,0)))),IF(K336="","rate?",IF(E336="Format OK",K336,MAX(K336,INDEX(Rates!$L$5:$L$26,MATCH(H336,Rates!$A$5:$A$26,0)))))))</f>
        <v/>
      </c>
      <c r="N336" s="15">
        <f>IF(OR(H336="",NOT(ISNUMBER(M336))),0,IF(AND(LEFT(P336,5)="Below",L336=""),0,ROUND(J336*M336,0)))</f>
        <v/>
      </c>
      <c r="O336" s="15">
        <f>IF(H336="","",SUMIFS($J$5:$J$504,$C$5:$C$504,C336,$H$5:$H$504,H336,$B$5:$B$504,"&lt;="&amp;B336,$B$5:$B$504,"&gt;="&amp;Settings!$B$5))</f>
        <v/>
      </c>
      <c r="P336" s="9">
        <f>IF(H336="","",IFERROR(IF(AND(INDEX(Rates!$F$5:$F$26,MATCH(H336,Rates!$A$5:$A$26,0))=0,INDEX(Rates!$G$5:$G$26,MATCH(H336,Rates!$A$5:$A$26,0))=0),"Deduct (no threshold)",IF(OR(AND(INDEX(Rates!$F$5:$F$26,MATCH(H336,Rates!$A$5:$A$26,0))&gt;0,J336&gt;INDEX(Rates!$F$5:$F$26,MATCH(H336,Rates!$A$5:$A$26,0))),AND(INDEX(Rates!$G$5:$G$26,MATCH(H336,Rates!$A$5:$A$26,0))&gt;0,O336&gt;INDEX(Rates!$G$5:$G$26,MATCH(H336,Rates!$A$5:$A$26,0)))),"Deduct","Below threshold: check")),"?"))</f>
        <v/>
      </c>
      <c r="Q336" s="10" t="n"/>
      <c r="R336" s="16">
        <f>IF(OR(B336="",Q336=""),0,IF(Q336&gt;B336,((YEAR(Q336)-YEAR(B336))*12+MONTH(Q336)-MONTH(B336)+1),0))</f>
        <v/>
      </c>
      <c r="S336" s="15">
        <f>ROUND(N336*Settings!$B$8*R336,0)</f>
        <v/>
      </c>
      <c r="T336" s="17">
        <f>IF(B336="","",IF(MONTH(IF(Q336="",B336,Q336))=3,DATE(YEAR(IF(Q336="",B336,Q336)),4,30),DATE(YEAR(IF(Q336="",B336,Q336)),MONTH(IF(Q336="",B336,Q336))+1,7)))</f>
        <v/>
      </c>
      <c r="U336" s="10" t="n"/>
      <c r="V336" s="11" t="n"/>
      <c r="W336" s="16">
        <f>IF(OR(B336="",N336=0),0,IF(U336="",IF(Settings!$B$4&gt;T336,((YEAR(Settings!$B$4)-YEAR(IF(Q336="",B336,Q336)))*12+MONTH(Settings!$B$4)-MONTH(IF(Q336="",B336,Q336))+1),0),IF(U336&gt;T336,((YEAR(U336)-YEAR(IF(Q336="",B336,Q336)))*12+MONTH(U336)-MONTH(IF(Q336="",B336,Q336))+1),0)))</f>
        <v/>
      </c>
      <c r="X336" s="15">
        <f>ROUND(N336*Settings!$B$9*W336,0)</f>
        <v/>
      </c>
      <c r="Y336" s="15">
        <f>S336+X336</f>
        <v/>
      </c>
      <c r="Z336" s="18">
        <f>IF(B336="","",DATE(YEAR(IF(Q336="",B336,Q336)),MONTH(IF(Q336="",B336,Q336)),1))</f>
        <v/>
      </c>
      <c r="AA336" s="9">
        <f>IF(B336="","","Q"&amp;(INT(MOD(MONTH(IF(Q336="",B336,Q336))-4,12)/3)+1))</f>
        <v/>
      </c>
      <c r="AB336" s="9">
        <f>IF(H336="","",IFERROR(INDEX(Rates!$M$5:$M$26,MATCH(H336,Rates!$A$5:$A$26,0)),""))</f>
        <v/>
      </c>
    </row>
    <row r="337">
      <c r="A337" s="9">
        <f>IF(B337="","",ROW()-4)</f>
        <v/>
      </c>
      <c r="B337" s="10" t="n"/>
      <c r="C337" s="11" t="n"/>
      <c r="D337" s="11" t="n"/>
      <c r="E337" s="9">
        <f>IF(B337="","",IF(D337="","No PAN",IF(AND(LEN(D337)=10,ISERROR(VALUE(LEFT(D337,1))),ISERROR(VALUE(MID(D337,5,1))),ISNUMBER(VALUE(MID(D337,6,4))),ISERROR(VALUE(RIGHT(D337,1)))),"Format OK","Check PAN")))</f>
        <v/>
      </c>
      <c r="F337" s="11" t="n"/>
      <c r="G337" s="9">
        <f>IF(B337="","",IF(F337&lt;&gt;"",F337,IF(E337&lt;&gt;"Format OK","Others",IF(OR(MID(D337,4,1)="P",MID(D337,4,1)="H"),"Individual/HUF",IF(MID(D337,4,1)="C","Company","Others")))))</f>
        <v/>
      </c>
      <c r="H337" s="11" t="n"/>
      <c r="I337" s="9">
        <f>IF(H337="","",IFERROR(INDEX(IF(G337="Individual/HUF",Rates!$C$5:$C$26,IF(G337="Company",Rates!$D$5:$D$26,Rates!$E$5:$E$26)),MATCH(H337,Rates!$A$5:$A$26,0)),"?"))</f>
        <v/>
      </c>
      <c r="J337" s="12" t="n"/>
      <c r="K337" s="13">
        <f>IF(H337="","",IFERROR(INDEX(IF(G337="Individual/HUF",Rates!$I$5:$I$26,IF(G337="Company",Rates!$J$5:$J$26,Rates!$K$5:$K$26)),MATCH(H337,Rates!$A$5:$A$26,0)),""))</f>
        <v/>
      </c>
      <c r="L337" s="14" t="n"/>
      <c r="M337" s="13">
        <f>IF(H337="","",IF(L337&lt;&gt;"",IF(E337="Format OK",L337,MAX(L337,INDEX(Rates!$L$5:$L$26,MATCH(H337,Rates!$A$5:$A$26,0)))),IF(K337="","rate?",IF(E337="Format OK",K337,MAX(K337,INDEX(Rates!$L$5:$L$26,MATCH(H337,Rates!$A$5:$A$26,0)))))))</f>
        <v/>
      </c>
      <c r="N337" s="15">
        <f>IF(OR(H337="",NOT(ISNUMBER(M337))),0,IF(AND(LEFT(P337,5)="Below",L337=""),0,ROUND(J337*M337,0)))</f>
        <v/>
      </c>
      <c r="O337" s="15">
        <f>IF(H337="","",SUMIFS($J$5:$J$504,$C$5:$C$504,C337,$H$5:$H$504,H337,$B$5:$B$504,"&lt;="&amp;B337,$B$5:$B$504,"&gt;="&amp;Settings!$B$5))</f>
        <v/>
      </c>
      <c r="P337" s="9">
        <f>IF(H337="","",IFERROR(IF(AND(INDEX(Rates!$F$5:$F$26,MATCH(H337,Rates!$A$5:$A$26,0))=0,INDEX(Rates!$G$5:$G$26,MATCH(H337,Rates!$A$5:$A$26,0))=0),"Deduct (no threshold)",IF(OR(AND(INDEX(Rates!$F$5:$F$26,MATCH(H337,Rates!$A$5:$A$26,0))&gt;0,J337&gt;INDEX(Rates!$F$5:$F$26,MATCH(H337,Rates!$A$5:$A$26,0))),AND(INDEX(Rates!$G$5:$G$26,MATCH(H337,Rates!$A$5:$A$26,0))&gt;0,O337&gt;INDEX(Rates!$G$5:$G$26,MATCH(H337,Rates!$A$5:$A$26,0)))),"Deduct","Below threshold: check")),"?"))</f>
        <v/>
      </c>
      <c r="Q337" s="10" t="n"/>
      <c r="R337" s="16">
        <f>IF(OR(B337="",Q337=""),0,IF(Q337&gt;B337,((YEAR(Q337)-YEAR(B337))*12+MONTH(Q337)-MONTH(B337)+1),0))</f>
        <v/>
      </c>
      <c r="S337" s="15">
        <f>ROUND(N337*Settings!$B$8*R337,0)</f>
        <v/>
      </c>
      <c r="T337" s="17">
        <f>IF(B337="","",IF(MONTH(IF(Q337="",B337,Q337))=3,DATE(YEAR(IF(Q337="",B337,Q337)),4,30),DATE(YEAR(IF(Q337="",B337,Q337)),MONTH(IF(Q337="",B337,Q337))+1,7)))</f>
        <v/>
      </c>
      <c r="U337" s="10" t="n"/>
      <c r="V337" s="11" t="n"/>
      <c r="W337" s="16">
        <f>IF(OR(B337="",N337=0),0,IF(U337="",IF(Settings!$B$4&gt;T337,((YEAR(Settings!$B$4)-YEAR(IF(Q337="",B337,Q337)))*12+MONTH(Settings!$B$4)-MONTH(IF(Q337="",B337,Q337))+1),0),IF(U337&gt;T337,((YEAR(U337)-YEAR(IF(Q337="",B337,Q337)))*12+MONTH(U337)-MONTH(IF(Q337="",B337,Q337))+1),0)))</f>
        <v/>
      </c>
      <c r="X337" s="15">
        <f>ROUND(N337*Settings!$B$9*W337,0)</f>
        <v/>
      </c>
      <c r="Y337" s="15">
        <f>S337+X337</f>
        <v/>
      </c>
      <c r="Z337" s="18">
        <f>IF(B337="","",DATE(YEAR(IF(Q337="",B337,Q337)),MONTH(IF(Q337="",B337,Q337)),1))</f>
        <v/>
      </c>
      <c r="AA337" s="9">
        <f>IF(B337="","","Q"&amp;(INT(MOD(MONTH(IF(Q337="",B337,Q337))-4,12)/3)+1))</f>
        <v/>
      </c>
      <c r="AB337" s="9">
        <f>IF(H337="","",IFERROR(INDEX(Rates!$M$5:$M$26,MATCH(H337,Rates!$A$5:$A$26,0)),""))</f>
        <v/>
      </c>
    </row>
    <row r="338">
      <c r="A338" s="9">
        <f>IF(B338="","",ROW()-4)</f>
        <v/>
      </c>
      <c r="B338" s="10" t="n"/>
      <c r="C338" s="11" t="n"/>
      <c r="D338" s="11" t="n"/>
      <c r="E338" s="9">
        <f>IF(B338="","",IF(D338="","No PAN",IF(AND(LEN(D338)=10,ISERROR(VALUE(LEFT(D338,1))),ISERROR(VALUE(MID(D338,5,1))),ISNUMBER(VALUE(MID(D338,6,4))),ISERROR(VALUE(RIGHT(D338,1)))),"Format OK","Check PAN")))</f>
        <v/>
      </c>
      <c r="F338" s="11" t="n"/>
      <c r="G338" s="9">
        <f>IF(B338="","",IF(F338&lt;&gt;"",F338,IF(E338&lt;&gt;"Format OK","Others",IF(OR(MID(D338,4,1)="P",MID(D338,4,1)="H"),"Individual/HUF",IF(MID(D338,4,1)="C","Company","Others")))))</f>
        <v/>
      </c>
      <c r="H338" s="11" t="n"/>
      <c r="I338" s="9">
        <f>IF(H338="","",IFERROR(INDEX(IF(G338="Individual/HUF",Rates!$C$5:$C$26,IF(G338="Company",Rates!$D$5:$D$26,Rates!$E$5:$E$26)),MATCH(H338,Rates!$A$5:$A$26,0)),"?"))</f>
        <v/>
      </c>
      <c r="J338" s="12" t="n"/>
      <c r="K338" s="13">
        <f>IF(H338="","",IFERROR(INDEX(IF(G338="Individual/HUF",Rates!$I$5:$I$26,IF(G338="Company",Rates!$J$5:$J$26,Rates!$K$5:$K$26)),MATCH(H338,Rates!$A$5:$A$26,0)),""))</f>
        <v/>
      </c>
      <c r="L338" s="14" t="n"/>
      <c r="M338" s="13">
        <f>IF(H338="","",IF(L338&lt;&gt;"",IF(E338="Format OK",L338,MAX(L338,INDEX(Rates!$L$5:$L$26,MATCH(H338,Rates!$A$5:$A$26,0)))),IF(K338="","rate?",IF(E338="Format OK",K338,MAX(K338,INDEX(Rates!$L$5:$L$26,MATCH(H338,Rates!$A$5:$A$26,0)))))))</f>
        <v/>
      </c>
      <c r="N338" s="15">
        <f>IF(OR(H338="",NOT(ISNUMBER(M338))),0,IF(AND(LEFT(P338,5)="Below",L338=""),0,ROUND(J338*M338,0)))</f>
        <v/>
      </c>
      <c r="O338" s="15">
        <f>IF(H338="","",SUMIFS($J$5:$J$504,$C$5:$C$504,C338,$H$5:$H$504,H338,$B$5:$B$504,"&lt;="&amp;B338,$B$5:$B$504,"&gt;="&amp;Settings!$B$5))</f>
        <v/>
      </c>
      <c r="P338" s="9">
        <f>IF(H338="","",IFERROR(IF(AND(INDEX(Rates!$F$5:$F$26,MATCH(H338,Rates!$A$5:$A$26,0))=0,INDEX(Rates!$G$5:$G$26,MATCH(H338,Rates!$A$5:$A$26,0))=0),"Deduct (no threshold)",IF(OR(AND(INDEX(Rates!$F$5:$F$26,MATCH(H338,Rates!$A$5:$A$26,0))&gt;0,J338&gt;INDEX(Rates!$F$5:$F$26,MATCH(H338,Rates!$A$5:$A$26,0))),AND(INDEX(Rates!$G$5:$G$26,MATCH(H338,Rates!$A$5:$A$26,0))&gt;0,O338&gt;INDEX(Rates!$G$5:$G$26,MATCH(H338,Rates!$A$5:$A$26,0)))),"Deduct","Below threshold: check")),"?"))</f>
        <v/>
      </c>
      <c r="Q338" s="10" t="n"/>
      <c r="R338" s="16">
        <f>IF(OR(B338="",Q338=""),0,IF(Q338&gt;B338,((YEAR(Q338)-YEAR(B338))*12+MONTH(Q338)-MONTH(B338)+1),0))</f>
        <v/>
      </c>
      <c r="S338" s="15">
        <f>ROUND(N338*Settings!$B$8*R338,0)</f>
        <v/>
      </c>
      <c r="T338" s="17">
        <f>IF(B338="","",IF(MONTH(IF(Q338="",B338,Q338))=3,DATE(YEAR(IF(Q338="",B338,Q338)),4,30),DATE(YEAR(IF(Q338="",B338,Q338)),MONTH(IF(Q338="",B338,Q338))+1,7)))</f>
        <v/>
      </c>
      <c r="U338" s="10" t="n"/>
      <c r="V338" s="11" t="n"/>
      <c r="W338" s="16">
        <f>IF(OR(B338="",N338=0),0,IF(U338="",IF(Settings!$B$4&gt;T338,((YEAR(Settings!$B$4)-YEAR(IF(Q338="",B338,Q338)))*12+MONTH(Settings!$B$4)-MONTH(IF(Q338="",B338,Q338))+1),0),IF(U338&gt;T338,((YEAR(U338)-YEAR(IF(Q338="",B338,Q338)))*12+MONTH(U338)-MONTH(IF(Q338="",B338,Q338))+1),0)))</f>
        <v/>
      </c>
      <c r="X338" s="15">
        <f>ROUND(N338*Settings!$B$9*W338,0)</f>
        <v/>
      </c>
      <c r="Y338" s="15">
        <f>S338+X338</f>
        <v/>
      </c>
      <c r="Z338" s="18">
        <f>IF(B338="","",DATE(YEAR(IF(Q338="",B338,Q338)),MONTH(IF(Q338="",B338,Q338)),1))</f>
        <v/>
      </c>
      <c r="AA338" s="9">
        <f>IF(B338="","","Q"&amp;(INT(MOD(MONTH(IF(Q338="",B338,Q338))-4,12)/3)+1))</f>
        <v/>
      </c>
      <c r="AB338" s="9">
        <f>IF(H338="","",IFERROR(INDEX(Rates!$M$5:$M$26,MATCH(H338,Rates!$A$5:$A$26,0)),""))</f>
        <v/>
      </c>
    </row>
    <row r="339">
      <c r="A339" s="9">
        <f>IF(B339="","",ROW()-4)</f>
        <v/>
      </c>
      <c r="B339" s="10" t="n"/>
      <c r="C339" s="11" t="n"/>
      <c r="D339" s="11" t="n"/>
      <c r="E339" s="9">
        <f>IF(B339="","",IF(D339="","No PAN",IF(AND(LEN(D339)=10,ISERROR(VALUE(LEFT(D339,1))),ISERROR(VALUE(MID(D339,5,1))),ISNUMBER(VALUE(MID(D339,6,4))),ISERROR(VALUE(RIGHT(D339,1)))),"Format OK","Check PAN")))</f>
        <v/>
      </c>
      <c r="F339" s="11" t="n"/>
      <c r="G339" s="9">
        <f>IF(B339="","",IF(F339&lt;&gt;"",F339,IF(E339&lt;&gt;"Format OK","Others",IF(OR(MID(D339,4,1)="P",MID(D339,4,1)="H"),"Individual/HUF",IF(MID(D339,4,1)="C","Company","Others")))))</f>
        <v/>
      </c>
      <c r="H339" s="11" t="n"/>
      <c r="I339" s="9">
        <f>IF(H339="","",IFERROR(INDEX(IF(G339="Individual/HUF",Rates!$C$5:$C$26,IF(G339="Company",Rates!$D$5:$D$26,Rates!$E$5:$E$26)),MATCH(H339,Rates!$A$5:$A$26,0)),"?"))</f>
        <v/>
      </c>
      <c r="J339" s="12" t="n"/>
      <c r="K339" s="13">
        <f>IF(H339="","",IFERROR(INDEX(IF(G339="Individual/HUF",Rates!$I$5:$I$26,IF(G339="Company",Rates!$J$5:$J$26,Rates!$K$5:$K$26)),MATCH(H339,Rates!$A$5:$A$26,0)),""))</f>
        <v/>
      </c>
      <c r="L339" s="14" t="n"/>
      <c r="M339" s="13">
        <f>IF(H339="","",IF(L339&lt;&gt;"",IF(E339="Format OK",L339,MAX(L339,INDEX(Rates!$L$5:$L$26,MATCH(H339,Rates!$A$5:$A$26,0)))),IF(K339="","rate?",IF(E339="Format OK",K339,MAX(K339,INDEX(Rates!$L$5:$L$26,MATCH(H339,Rates!$A$5:$A$26,0)))))))</f>
        <v/>
      </c>
      <c r="N339" s="15">
        <f>IF(OR(H339="",NOT(ISNUMBER(M339))),0,IF(AND(LEFT(P339,5)="Below",L339=""),0,ROUND(J339*M339,0)))</f>
        <v/>
      </c>
      <c r="O339" s="15">
        <f>IF(H339="","",SUMIFS($J$5:$J$504,$C$5:$C$504,C339,$H$5:$H$504,H339,$B$5:$B$504,"&lt;="&amp;B339,$B$5:$B$504,"&gt;="&amp;Settings!$B$5))</f>
        <v/>
      </c>
      <c r="P339" s="9">
        <f>IF(H339="","",IFERROR(IF(AND(INDEX(Rates!$F$5:$F$26,MATCH(H339,Rates!$A$5:$A$26,0))=0,INDEX(Rates!$G$5:$G$26,MATCH(H339,Rates!$A$5:$A$26,0))=0),"Deduct (no threshold)",IF(OR(AND(INDEX(Rates!$F$5:$F$26,MATCH(H339,Rates!$A$5:$A$26,0))&gt;0,J339&gt;INDEX(Rates!$F$5:$F$26,MATCH(H339,Rates!$A$5:$A$26,0))),AND(INDEX(Rates!$G$5:$G$26,MATCH(H339,Rates!$A$5:$A$26,0))&gt;0,O339&gt;INDEX(Rates!$G$5:$G$26,MATCH(H339,Rates!$A$5:$A$26,0)))),"Deduct","Below threshold: check")),"?"))</f>
        <v/>
      </c>
      <c r="Q339" s="10" t="n"/>
      <c r="R339" s="16">
        <f>IF(OR(B339="",Q339=""),0,IF(Q339&gt;B339,((YEAR(Q339)-YEAR(B339))*12+MONTH(Q339)-MONTH(B339)+1),0))</f>
        <v/>
      </c>
      <c r="S339" s="15">
        <f>ROUND(N339*Settings!$B$8*R339,0)</f>
        <v/>
      </c>
      <c r="T339" s="17">
        <f>IF(B339="","",IF(MONTH(IF(Q339="",B339,Q339))=3,DATE(YEAR(IF(Q339="",B339,Q339)),4,30),DATE(YEAR(IF(Q339="",B339,Q339)),MONTH(IF(Q339="",B339,Q339))+1,7)))</f>
        <v/>
      </c>
      <c r="U339" s="10" t="n"/>
      <c r="V339" s="11" t="n"/>
      <c r="W339" s="16">
        <f>IF(OR(B339="",N339=0),0,IF(U339="",IF(Settings!$B$4&gt;T339,((YEAR(Settings!$B$4)-YEAR(IF(Q339="",B339,Q339)))*12+MONTH(Settings!$B$4)-MONTH(IF(Q339="",B339,Q339))+1),0),IF(U339&gt;T339,((YEAR(U339)-YEAR(IF(Q339="",B339,Q339)))*12+MONTH(U339)-MONTH(IF(Q339="",B339,Q339))+1),0)))</f>
        <v/>
      </c>
      <c r="X339" s="15">
        <f>ROUND(N339*Settings!$B$9*W339,0)</f>
        <v/>
      </c>
      <c r="Y339" s="15">
        <f>S339+X339</f>
        <v/>
      </c>
      <c r="Z339" s="18">
        <f>IF(B339="","",DATE(YEAR(IF(Q339="",B339,Q339)),MONTH(IF(Q339="",B339,Q339)),1))</f>
        <v/>
      </c>
      <c r="AA339" s="9">
        <f>IF(B339="","","Q"&amp;(INT(MOD(MONTH(IF(Q339="",B339,Q339))-4,12)/3)+1))</f>
        <v/>
      </c>
      <c r="AB339" s="9">
        <f>IF(H339="","",IFERROR(INDEX(Rates!$M$5:$M$26,MATCH(H339,Rates!$A$5:$A$26,0)),""))</f>
        <v/>
      </c>
    </row>
    <row r="340">
      <c r="A340" s="9">
        <f>IF(B340="","",ROW()-4)</f>
        <v/>
      </c>
      <c r="B340" s="10" t="n"/>
      <c r="C340" s="11" t="n"/>
      <c r="D340" s="11" t="n"/>
      <c r="E340" s="9">
        <f>IF(B340="","",IF(D340="","No PAN",IF(AND(LEN(D340)=10,ISERROR(VALUE(LEFT(D340,1))),ISERROR(VALUE(MID(D340,5,1))),ISNUMBER(VALUE(MID(D340,6,4))),ISERROR(VALUE(RIGHT(D340,1)))),"Format OK","Check PAN")))</f>
        <v/>
      </c>
      <c r="F340" s="11" t="n"/>
      <c r="G340" s="9">
        <f>IF(B340="","",IF(F340&lt;&gt;"",F340,IF(E340&lt;&gt;"Format OK","Others",IF(OR(MID(D340,4,1)="P",MID(D340,4,1)="H"),"Individual/HUF",IF(MID(D340,4,1)="C","Company","Others")))))</f>
        <v/>
      </c>
      <c r="H340" s="11" t="n"/>
      <c r="I340" s="9">
        <f>IF(H340="","",IFERROR(INDEX(IF(G340="Individual/HUF",Rates!$C$5:$C$26,IF(G340="Company",Rates!$D$5:$D$26,Rates!$E$5:$E$26)),MATCH(H340,Rates!$A$5:$A$26,0)),"?"))</f>
        <v/>
      </c>
      <c r="J340" s="12" t="n"/>
      <c r="K340" s="13">
        <f>IF(H340="","",IFERROR(INDEX(IF(G340="Individual/HUF",Rates!$I$5:$I$26,IF(G340="Company",Rates!$J$5:$J$26,Rates!$K$5:$K$26)),MATCH(H340,Rates!$A$5:$A$26,0)),""))</f>
        <v/>
      </c>
      <c r="L340" s="14" t="n"/>
      <c r="M340" s="13">
        <f>IF(H340="","",IF(L340&lt;&gt;"",IF(E340="Format OK",L340,MAX(L340,INDEX(Rates!$L$5:$L$26,MATCH(H340,Rates!$A$5:$A$26,0)))),IF(K340="","rate?",IF(E340="Format OK",K340,MAX(K340,INDEX(Rates!$L$5:$L$26,MATCH(H340,Rates!$A$5:$A$26,0)))))))</f>
        <v/>
      </c>
      <c r="N340" s="15">
        <f>IF(OR(H340="",NOT(ISNUMBER(M340))),0,IF(AND(LEFT(P340,5)="Below",L340=""),0,ROUND(J340*M340,0)))</f>
        <v/>
      </c>
      <c r="O340" s="15">
        <f>IF(H340="","",SUMIFS($J$5:$J$504,$C$5:$C$504,C340,$H$5:$H$504,H340,$B$5:$B$504,"&lt;="&amp;B340,$B$5:$B$504,"&gt;="&amp;Settings!$B$5))</f>
        <v/>
      </c>
      <c r="P340" s="9">
        <f>IF(H340="","",IFERROR(IF(AND(INDEX(Rates!$F$5:$F$26,MATCH(H340,Rates!$A$5:$A$26,0))=0,INDEX(Rates!$G$5:$G$26,MATCH(H340,Rates!$A$5:$A$26,0))=0),"Deduct (no threshold)",IF(OR(AND(INDEX(Rates!$F$5:$F$26,MATCH(H340,Rates!$A$5:$A$26,0))&gt;0,J340&gt;INDEX(Rates!$F$5:$F$26,MATCH(H340,Rates!$A$5:$A$26,0))),AND(INDEX(Rates!$G$5:$G$26,MATCH(H340,Rates!$A$5:$A$26,0))&gt;0,O340&gt;INDEX(Rates!$G$5:$G$26,MATCH(H340,Rates!$A$5:$A$26,0)))),"Deduct","Below threshold: check")),"?"))</f>
        <v/>
      </c>
      <c r="Q340" s="10" t="n"/>
      <c r="R340" s="16">
        <f>IF(OR(B340="",Q340=""),0,IF(Q340&gt;B340,((YEAR(Q340)-YEAR(B340))*12+MONTH(Q340)-MONTH(B340)+1),0))</f>
        <v/>
      </c>
      <c r="S340" s="15">
        <f>ROUND(N340*Settings!$B$8*R340,0)</f>
        <v/>
      </c>
      <c r="T340" s="17">
        <f>IF(B340="","",IF(MONTH(IF(Q340="",B340,Q340))=3,DATE(YEAR(IF(Q340="",B340,Q340)),4,30),DATE(YEAR(IF(Q340="",B340,Q340)),MONTH(IF(Q340="",B340,Q340))+1,7)))</f>
        <v/>
      </c>
      <c r="U340" s="10" t="n"/>
      <c r="V340" s="11" t="n"/>
      <c r="W340" s="16">
        <f>IF(OR(B340="",N340=0),0,IF(U340="",IF(Settings!$B$4&gt;T340,((YEAR(Settings!$B$4)-YEAR(IF(Q340="",B340,Q340)))*12+MONTH(Settings!$B$4)-MONTH(IF(Q340="",B340,Q340))+1),0),IF(U340&gt;T340,((YEAR(U340)-YEAR(IF(Q340="",B340,Q340)))*12+MONTH(U340)-MONTH(IF(Q340="",B340,Q340))+1),0)))</f>
        <v/>
      </c>
      <c r="X340" s="15">
        <f>ROUND(N340*Settings!$B$9*W340,0)</f>
        <v/>
      </c>
      <c r="Y340" s="15">
        <f>S340+X340</f>
        <v/>
      </c>
      <c r="Z340" s="18">
        <f>IF(B340="","",DATE(YEAR(IF(Q340="",B340,Q340)),MONTH(IF(Q340="",B340,Q340)),1))</f>
        <v/>
      </c>
      <c r="AA340" s="9">
        <f>IF(B340="","","Q"&amp;(INT(MOD(MONTH(IF(Q340="",B340,Q340))-4,12)/3)+1))</f>
        <v/>
      </c>
      <c r="AB340" s="9">
        <f>IF(H340="","",IFERROR(INDEX(Rates!$M$5:$M$26,MATCH(H340,Rates!$A$5:$A$26,0)),""))</f>
        <v/>
      </c>
    </row>
    <row r="341">
      <c r="A341" s="9">
        <f>IF(B341="","",ROW()-4)</f>
        <v/>
      </c>
      <c r="B341" s="10" t="n"/>
      <c r="C341" s="11" t="n"/>
      <c r="D341" s="11" t="n"/>
      <c r="E341" s="9">
        <f>IF(B341="","",IF(D341="","No PAN",IF(AND(LEN(D341)=10,ISERROR(VALUE(LEFT(D341,1))),ISERROR(VALUE(MID(D341,5,1))),ISNUMBER(VALUE(MID(D341,6,4))),ISERROR(VALUE(RIGHT(D341,1)))),"Format OK","Check PAN")))</f>
        <v/>
      </c>
      <c r="F341" s="11" t="n"/>
      <c r="G341" s="9">
        <f>IF(B341="","",IF(F341&lt;&gt;"",F341,IF(E341&lt;&gt;"Format OK","Others",IF(OR(MID(D341,4,1)="P",MID(D341,4,1)="H"),"Individual/HUF",IF(MID(D341,4,1)="C","Company","Others")))))</f>
        <v/>
      </c>
      <c r="H341" s="11" t="n"/>
      <c r="I341" s="9">
        <f>IF(H341="","",IFERROR(INDEX(IF(G341="Individual/HUF",Rates!$C$5:$C$26,IF(G341="Company",Rates!$D$5:$D$26,Rates!$E$5:$E$26)),MATCH(H341,Rates!$A$5:$A$26,0)),"?"))</f>
        <v/>
      </c>
      <c r="J341" s="12" t="n"/>
      <c r="K341" s="13">
        <f>IF(H341="","",IFERROR(INDEX(IF(G341="Individual/HUF",Rates!$I$5:$I$26,IF(G341="Company",Rates!$J$5:$J$26,Rates!$K$5:$K$26)),MATCH(H341,Rates!$A$5:$A$26,0)),""))</f>
        <v/>
      </c>
      <c r="L341" s="14" t="n"/>
      <c r="M341" s="13">
        <f>IF(H341="","",IF(L341&lt;&gt;"",IF(E341="Format OK",L341,MAX(L341,INDEX(Rates!$L$5:$L$26,MATCH(H341,Rates!$A$5:$A$26,0)))),IF(K341="","rate?",IF(E341="Format OK",K341,MAX(K341,INDEX(Rates!$L$5:$L$26,MATCH(H341,Rates!$A$5:$A$26,0)))))))</f>
        <v/>
      </c>
      <c r="N341" s="15">
        <f>IF(OR(H341="",NOT(ISNUMBER(M341))),0,IF(AND(LEFT(P341,5)="Below",L341=""),0,ROUND(J341*M341,0)))</f>
        <v/>
      </c>
      <c r="O341" s="15">
        <f>IF(H341="","",SUMIFS($J$5:$J$504,$C$5:$C$504,C341,$H$5:$H$504,H341,$B$5:$B$504,"&lt;="&amp;B341,$B$5:$B$504,"&gt;="&amp;Settings!$B$5))</f>
        <v/>
      </c>
      <c r="P341" s="9">
        <f>IF(H341="","",IFERROR(IF(AND(INDEX(Rates!$F$5:$F$26,MATCH(H341,Rates!$A$5:$A$26,0))=0,INDEX(Rates!$G$5:$G$26,MATCH(H341,Rates!$A$5:$A$26,0))=0),"Deduct (no threshold)",IF(OR(AND(INDEX(Rates!$F$5:$F$26,MATCH(H341,Rates!$A$5:$A$26,0))&gt;0,J341&gt;INDEX(Rates!$F$5:$F$26,MATCH(H341,Rates!$A$5:$A$26,0))),AND(INDEX(Rates!$G$5:$G$26,MATCH(H341,Rates!$A$5:$A$26,0))&gt;0,O341&gt;INDEX(Rates!$G$5:$G$26,MATCH(H341,Rates!$A$5:$A$26,0)))),"Deduct","Below threshold: check")),"?"))</f>
        <v/>
      </c>
      <c r="Q341" s="10" t="n"/>
      <c r="R341" s="16">
        <f>IF(OR(B341="",Q341=""),0,IF(Q341&gt;B341,((YEAR(Q341)-YEAR(B341))*12+MONTH(Q341)-MONTH(B341)+1),0))</f>
        <v/>
      </c>
      <c r="S341" s="15">
        <f>ROUND(N341*Settings!$B$8*R341,0)</f>
        <v/>
      </c>
      <c r="T341" s="17">
        <f>IF(B341="","",IF(MONTH(IF(Q341="",B341,Q341))=3,DATE(YEAR(IF(Q341="",B341,Q341)),4,30),DATE(YEAR(IF(Q341="",B341,Q341)),MONTH(IF(Q341="",B341,Q341))+1,7)))</f>
        <v/>
      </c>
      <c r="U341" s="10" t="n"/>
      <c r="V341" s="11" t="n"/>
      <c r="W341" s="16">
        <f>IF(OR(B341="",N341=0),0,IF(U341="",IF(Settings!$B$4&gt;T341,((YEAR(Settings!$B$4)-YEAR(IF(Q341="",B341,Q341)))*12+MONTH(Settings!$B$4)-MONTH(IF(Q341="",B341,Q341))+1),0),IF(U341&gt;T341,((YEAR(U341)-YEAR(IF(Q341="",B341,Q341)))*12+MONTH(U341)-MONTH(IF(Q341="",B341,Q341))+1),0)))</f>
        <v/>
      </c>
      <c r="X341" s="15">
        <f>ROUND(N341*Settings!$B$9*W341,0)</f>
        <v/>
      </c>
      <c r="Y341" s="15">
        <f>S341+X341</f>
        <v/>
      </c>
      <c r="Z341" s="18">
        <f>IF(B341="","",DATE(YEAR(IF(Q341="",B341,Q341)),MONTH(IF(Q341="",B341,Q341)),1))</f>
        <v/>
      </c>
      <c r="AA341" s="9">
        <f>IF(B341="","","Q"&amp;(INT(MOD(MONTH(IF(Q341="",B341,Q341))-4,12)/3)+1))</f>
        <v/>
      </c>
      <c r="AB341" s="9">
        <f>IF(H341="","",IFERROR(INDEX(Rates!$M$5:$M$26,MATCH(H341,Rates!$A$5:$A$26,0)),""))</f>
        <v/>
      </c>
    </row>
    <row r="342">
      <c r="A342" s="9">
        <f>IF(B342="","",ROW()-4)</f>
        <v/>
      </c>
      <c r="B342" s="10" t="n"/>
      <c r="C342" s="11" t="n"/>
      <c r="D342" s="11" t="n"/>
      <c r="E342" s="9">
        <f>IF(B342="","",IF(D342="","No PAN",IF(AND(LEN(D342)=10,ISERROR(VALUE(LEFT(D342,1))),ISERROR(VALUE(MID(D342,5,1))),ISNUMBER(VALUE(MID(D342,6,4))),ISERROR(VALUE(RIGHT(D342,1)))),"Format OK","Check PAN")))</f>
        <v/>
      </c>
      <c r="F342" s="11" t="n"/>
      <c r="G342" s="9">
        <f>IF(B342="","",IF(F342&lt;&gt;"",F342,IF(E342&lt;&gt;"Format OK","Others",IF(OR(MID(D342,4,1)="P",MID(D342,4,1)="H"),"Individual/HUF",IF(MID(D342,4,1)="C","Company","Others")))))</f>
        <v/>
      </c>
      <c r="H342" s="11" t="n"/>
      <c r="I342" s="9">
        <f>IF(H342="","",IFERROR(INDEX(IF(G342="Individual/HUF",Rates!$C$5:$C$26,IF(G342="Company",Rates!$D$5:$D$26,Rates!$E$5:$E$26)),MATCH(H342,Rates!$A$5:$A$26,0)),"?"))</f>
        <v/>
      </c>
      <c r="J342" s="12" t="n"/>
      <c r="K342" s="13">
        <f>IF(H342="","",IFERROR(INDEX(IF(G342="Individual/HUF",Rates!$I$5:$I$26,IF(G342="Company",Rates!$J$5:$J$26,Rates!$K$5:$K$26)),MATCH(H342,Rates!$A$5:$A$26,0)),""))</f>
        <v/>
      </c>
      <c r="L342" s="14" t="n"/>
      <c r="M342" s="13">
        <f>IF(H342="","",IF(L342&lt;&gt;"",IF(E342="Format OK",L342,MAX(L342,INDEX(Rates!$L$5:$L$26,MATCH(H342,Rates!$A$5:$A$26,0)))),IF(K342="","rate?",IF(E342="Format OK",K342,MAX(K342,INDEX(Rates!$L$5:$L$26,MATCH(H342,Rates!$A$5:$A$26,0)))))))</f>
        <v/>
      </c>
      <c r="N342" s="15">
        <f>IF(OR(H342="",NOT(ISNUMBER(M342))),0,IF(AND(LEFT(P342,5)="Below",L342=""),0,ROUND(J342*M342,0)))</f>
        <v/>
      </c>
      <c r="O342" s="15">
        <f>IF(H342="","",SUMIFS($J$5:$J$504,$C$5:$C$504,C342,$H$5:$H$504,H342,$B$5:$B$504,"&lt;="&amp;B342,$B$5:$B$504,"&gt;="&amp;Settings!$B$5))</f>
        <v/>
      </c>
      <c r="P342" s="9">
        <f>IF(H342="","",IFERROR(IF(AND(INDEX(Rates!$F$5:$F$26,MATCH(H342,Rates!$A$5:$A$26,0))=0,INDEX(Rates!$G$5:$G$26,MATCH(H342,Rates!$A$5:$A$26,0))=0),"Deduct (no threshold)",IF(OR(AND(INDEX(Rates!$F$5:$F$26,MATCH(H342,Rates!$A$5:$A$26,0))&gt;0,J342&gt;INDEX(Rates!$F$5:$F$26,MATCH(H342,Rates!$A$5:$A$26,0))),AND(INDEX(Rates!$G$5:$G$26,MATCH(H342,Rates!$A$5:$A$26,0))&gt;0,O342&gt;INDEX(Rates!$G$5:$G$26,MATCH(H342,Rates!$A$5:$A$26,0)))),"Deduct","Below threshold: check")),"?"))</f>
        <v/>
      </c>
      <c r="Q342" s="10" t="n"/>
      <c r="R342" s="16">
        <f>IF(OR(B342="",Q342=""),0,IF(Q342&gt;B342,((YEAR(Q342)-YEAR(B342))*12+MONTH(Q342)-MONTH(B342)+1),0))</f>
        <v/>
      </c>
      <c r="S342" s="15">
        <f>ROUND(N342*Settings!$B$8*R342,0)</f>
        <v/>
      </c>
      <c r="T342" s="17">
        <f>IF(B342="","",IF(MONTH(IF(Q342="",B342,Q342))=3,DATE(YEAR(IF(Q342="",B342,Q342)),4,30),DATE(YEAR(IF(Q342="",B342,Q342)),MONTH(IF(Q342="",B342,Q342))+1,7)))</f>
        <v/>
      </c>
      <c r="U342" s="10" t="n"/>
      <c r="V342" s="11" t="n"/>
      <c r="W342" s="16">
        <f>IF(OR(B342="",N342=0),0,IF(U342="",IF(Settings!$B$4&gt;T342,((YEAR(Settings!$B$4)-YEAR(IF(Q342="",B342,Q342)))*12+MONTH(Settings!$B$4)-MONTH(IF(Q342="",B342,Q342))+1),0),IF(U342&gt;T342,((YEAR(U342)-YEAR(IF(Q342="",B342,Q342)))*12+MONTH(U342)-MONTH(IF(Q342="",B342,Q342))+1),0)))</f>
        <v/>
      </c>
      <c r="X342" s="15">
        <f>ROUND(N342*Settings!$B$9*W342,0)</f>
        <v/>
      </c>
      <c r="Y342" s="15">
        <f>S342+X342</f>
        <v/>
      </c>
      <c r="Z342" s="18">
        <f>IF(B342="","",DATE(YEAR(IF(Q342="",B342,Q342)),MONTH(IF(Q342="",B342,Q342)),1))</f>
        <v/>
      </c>
      <c r="AA342" s="9">
        <f>IF(B342="","","Q"&amp;(INT(MOD(MONTH(IF(Q342="",B342,Q342))-4,12)/3)+1))</f>
        <v/>
      </c>
      <c r="AB342" s="9">
        <f>IF(H342="","",IFERROR(INDEX(Rates!$M$5:$M$26,MATCH(H342,Rates!$A$5:$A$26,0)),""))</f>
        <v/>
      </c>
    </row>
    <row r="343">
      <c r="A343" s="9">
        <f>IF(B343="","",ROW()-4)</f>
        <v/>
      </c>
      <c r="B343" s="10" t="n"/>
      <c r="C343" s="11" t="n"/>
      <c r="D343" s="11" t="n"/>
      <c r="E343" s="9">
        <f>IF(B343="","",IF(D343="","No PAN",IF(AND(LEN(D343)=10,ISERROR(VALUE(LEFT(D343,1))),ISERROR(VALUE(MID(D343,5,1))),ISNUMBER(VALUE(MID(D343,6,4))),ISERROR(VALUE(RIGHT(D343,1)))),"Format OK","Check PAN")))</f>
        <v/>
      </c>
      <c r="F343" s="11" t="n"/>
      <c r="G343" s="9">
        <f>IF(B343="","",IF(F343&lt;&gt;"",F343,IF(E343&lt;&gt;"Format OK","Others",IF(OR(MID(D343,4,1)="P",MID(D343,4,1)="H"),"Individual/HUF",IF(MID(D343,4,1)="C","Company","Others")))))</f>
        <v/>
      </c>
      <c r="H343" s="11" t="n"/>
      <c r="I343" s="9">
        <f>IF(H343="","",IFERROR(INDEX(IF(G343="Individual/HUF",Rates!$C$5:$C$26,IF(G343="Company",Rates!$D$5:$D$26,Rates!$E$5:$E$26)),MATCH(H343,Rates!$A$5:$A$26,0)),"?"))</f>
        <v/>
      </c>
      <c r="J343" s="12" t="n"/>
      <c r="K343" s="13">
        <f>IF(H343="","",IFERROR(INDEX(IF(G343="Individual/HUF",Rates!$I$5:$I$26,IF(G343="Company",Rates!$J$5:$J$26,Rates!$K$5:$K$26)),MATCH(H343,Rates!$A$5:$A$26,0)),""))</f>
        <v/>
      </c>
      <c r="L343" s="14" t="n"/>
      <c r="M343" s="13">
        <f>IF(H343="","",IF(L343&lt;&gt;"",IF(E343="Format OK",L343,MAX(L343,INDEX(Rates!$L$5:$L$26,MATCH(H343,Rates!$A$5:$A$26,0)))),IF(K343="","rate?",IF(E343="Format OK",K343,MAX(K343,INDEX(Rates!$L$5:$L$26,MATCH(H343,Rates!$A$5:$A$26,0)))))))</f>
        <v/>
      </c>
      <c r="N343" s="15">
        <f>IF(OR(H343="",NOT(ISNUMBER(M343))),0,IF(AND(LEFT(P343,5)="Below",L343=""),0,ROUND(J343*M343,0)))</f>
        <v/>
      </c>
      <c r="O343" s="15">
        <f>IF(H343="","",SUMIFS($J$5:$J$504,$C$5:$C$504,C343,$H$5:$H$504,H343,$B$5:$B$504,"&lt;="&amp;B343,$B$5:$B$504,"&gt;="&amp;Settings!$B$5))</f>
        <v/>
      </c>
      <c r="P343" s="9">
        <f>IF(H343="","",IFERROR(IF(AND(INDEX(Rates!$F$5:$F$26,MATCH(H343,Rates!$A$5:$A$26,0))=0,INDEX(Rates!$G$5:$G$26,MATCH(H343,Rates!$A$5:$A$26,0))=0),"Deduct (no threshold)",IF(OR(AND(INDEX(Rates!$F$5:$F$26,MATCH(H343,Rates!$A$5:$A$26,0))&gt;0,J343&gt;INDEX(Rates!$F$5:$F$26,MATCH(H343,Rates!$A$5:$A$26,0))),AND(INDEX(Rates!$G$5:$G$26,MATCH(H343,Rates!$A$5:$A$26,0))&gt;0,O343&gt;INDEX(Rates!$G$5:$G$26,MATCH(H343,Rates!$A$5:$A$26,0)))),"Deduct","Below threshold: check")),"?"))</f>
        <v/>
      </c>
      <c r="Q343" s="10" t="n"/>
      <c r="R343" s="16">
        <f>IF(OR(B343="",Q343=""),0,IF(Q343&gt;B343,((YEAR(Q343)-YEAR(B343))*12+MONTH(Q343)-MONTH(B343)+1),0))</f>
        <v/>
      </c>
      <c r="S343" s="15">
        <f>ROUND(N343*Settings!$B$8*R343,0)</f>
        <v/>
      </c>
      <c r="T343" s="17">
        <f>IF(B343="","",IF(MONTH(IF(Q343="",B343,Q343))=3,DATE(YEAR(IF(Q343="",B343,Q343)),4,30),DATE(YEAR(IF(Q343="",B343,Q343)),MONTH(IF(Q343="",B343,Q343))+1,7)))</f>
        <v/>
      </c>
      <c r="U343" s="10" t="n"/>
      <c r="V343" s="11" t="n"/>
      <c r="W343" s="16">
        <f>IF(OR(B343="",N343=0),0,IF(U343="",IF(Settings!$B$4&gt;T343,((YEAR(Settings!$B$4)-YEAR(IF(Q343="",B343,Q343)))*12+MONTH(Settings!$B$4)-MONTH(IF(Q343="",B343,Q343))+1),0),IF(U343&gt;T343,((YEAR(U343)-YEAR(IF(Q343="",B343,Q343)))*12+MONTH(U343)-MONTH(IF(Q343="",B343,Q343))+1),0)))</f>
        <v/>
      </c>
      <c r="X343" s="15">
        <f>ROUND(N343*Settings!$B$9*W343,0)</f>
        <v/>
      </c>
      <c r="Y343" s="15">
        <f>S343+X343</f>
        <v/>
      </c>
      <c r="Z343" s="18">
        <f>IF(B343="","",DATE(YEAR(IF(Q343="",B343,Q343)),MONTH(IF(Q343="",B343,Q343)),1))</f>
        <v/>
      </c>
      <c r="AA343" s="9">
        <f>IF(B343="","","Q"&amp;(INT(MOD(MONTH(IF(Q343="",B343,Q343))-4,12)/3)+1))</f>
        <v/>
      </c>
      <c r="AB343" s="9">
        <f>IF(H343="","",IFERROR(INDEX(Rates!$M$5:$M$26,MATCH(H343,Rates!$A$5:$A$26,0)),""))</f>
        <v/>
      </c>
    </row>
    <row r="344">
      <c r="A344" s="9">
        <f>IF(B344="","",ROW()-4)</f>
        <v/>
      </c>
      <c r="B344" s="10" t="n"/>
      <c r="C344" s="11" t="n"/>
      <c r="D344" s="11" t="n"/>
      <c r="E344" s="9">
        <f>IF(B344="","",IF(D344="","No PAN",IF(AND(LEN(D344)=10,ISERROR(VALUE(LEFT(D344,1))),ISERROR(VALUE(MID(D344,5,1))),ISNUMBER(VALUE(MID(D344,6,4))),ISERROR(VALUE(RIGHT(D344,1)))),"Format OK","Check PAN")))</f>
        <v/>
      </c>
      <c r="F344" s="11" t="n"/>
      <c r="G344" s="9">
        <f>IF(B344="","",IF(F344&lt;&gt;"",F344,IF(E344&lt;&gt;"Format OK","Others",IF(OR(MID(D344,4,1)="P",MID(D344,4,1)="H"),"Individual/HUF",IF(MID(D344,4,1)="C","Company","Others")))))</f>
        <v/>
      </c>
      <c r="H344" s="11" t="n"/>
      <c r="I344" s="9">
        <f>IF(H344="","",IFERROR(INDEX(IF(G344="Individual/HUF",Rates!$C$5:$C$26,IF(G344="Company",Rates!$D$5:$D$26,Rates!$E$5:$E$26)),MATCH(H344,Rates!$A$5:$A$26,0)),"?"))</f>
        <v/>
      </c>
      <c r="J344" s="12" t="n"/>
      <c r="K344" s="13">
        <f>IF(H344="","",IFERROR(INDEX(IF(G344="Individual/HUF",Rates!$I$5:$I$26,IF(G344="Company",Rates!$J$5:$J$26,Rates!$K$5:$K$26)),MATCH(H344,Rates!$A$5:$A$26,0)),""))</f>
        <v/>
      </c>
      <c r="L344" s="14" t="n"/>
      <c r="M344" s="13">
        <f>IF(H344="","",IF(L344&lt;&gt;"",IF(E344="Format OK",L344,MAX(L344,INDEX(Rates!$L$5:$L$26,MATCH(H344,Rates!$A$5:$A$26,0)))),IF(K344="","rate?",IF(E344="Format OK",K344,MAX(K344,INDEX(Rates!$L$5:$L$26,MATCH(H344,Rates!$A$5:$A$26,0)))))))</f>
        <v/>
      </c>
      <c r="N344" s="15">
        <f>IF(OR(H344="",NOT(ISNUMBER(M344))),0,IF(AND(LEFT(P344,5)="Below",L344=""),0,ROUND(J344*M344,0)))</f>
        <v/>
      </c>
      <c r="O344" s="15">
        <f>IF(H344="","",SUMIFS($J$5:$J$504,$C$5:$C$504,C344,$H$5:$H$504,H344,$B$5:$B$504,"&lt;="&amp;B344,$B$5:$B$504,"&gt;="&amp;Settings!$B$5))</f>
        <v/>
      </c>
      <c r="P344" s="9">
        <f>IF(H344="","",IFERROR(IF(AND(INDEX(Rates!$F$5:$F$26,MATCH(H344,Rates!$A$5:$A$26,0))=0,INDEX(Rates!$G$5:$G$26,MATCH(H344,Rates!$A$5:$A$26,0))=0),"Deduct (no threshold)",IF(OR(AND(INDEX(Rates!$F$5:$F$26,MATCH(H344,Rates!$A$5:$A$26,0))&gt;0,J344&gt;INDEX(Rates!$F$5:$F$26,MATCH(H344,Rates!$A$5:$A$26,0))),AND(INDEX(Rates!$G$5:$G$26,MATCH(H344,Rates!$A$5:$A$26,0))&gt;0,O344&gt;INDEX(Rates!$G$5:$G$26,MATCH(H344,Rates!$A$5:$A$26,0)))),"Deduct","Below threshold: check")),"?"))</f>
        <v/>
      </c>
      <c r="Q344" s="10" t="n"/>
      <c r="R344" s="16">
        <f>IF(OR(B344="",Q344=""),0,IF(Q344&gt;B344,((YEAR(Q344)-YEAR(B344))*12+MONTH(Q344)-MONTH(B344)+1),0))</f>
        <v/>
      </c>
      <c r="S344" s="15">
        <f>ROUND(N344*Settings!$B$8*R344,0)</f>
        <v/>
      </c>
      <c r="T344" s="17">
        <f>IF(B344="","",IF(MONTH(IF(Q344="",B344,Q344))=3,DATE(YEAR(IF(Q344="",B344,Q344)),4,30),DATE(YEAR(IF(Q344="",B344,Q344)),MONTH(IF(Q344="",B344,Q344))+1,7)))</f>
        <v/>
      </c>
      <c r="U344" s="10" t="n"/>
      <c r="V344" s="11" t="n"/>
      <c r="W344" s="16">
        <f>IF(OR(B344="",N344=0),0,IF(U344="",IF(Settings!$B$4&gt;T344,((YEAR(Settings!$B$4)-YEAR(IF(Q344="",B344,Q344)))*12+MONTH(Settings!$B$4)-MONTH(IF(Q344="",B344,Q344))+1),0),IF(U344&gt;T344,((YEAR(U344)-YEAR(IF(Q344="",B344,Q344)))*12+MONTH(U344)-MONTH(IF(Q344="",B344,Q344))+1),0)))</f>
        <v/>
      </c>
      <c r="X344" s="15">
        <f>ROUND(N344*Settings!$B$9*W344,0)</f>
        <v/>
      </c>
      <c r="Y344" s="15">
        <f>S344+X344</f>
        <v/>
      </c>
      <c r="Z344" s="18">
        <f>IF(B344="","",DATE(YEAR(IF(Q344="",B344,Q344)),MONTH(IF(Q344="",B344,Q344)),1))</f>
        <v/>
      </c>
      <c r="AA344" s="9">
        <f>IF(B344="","","Q"&amp;(INT(MOD(MONTH(IF(Q344="",B344,Q344))-4,12)/3)+1))</f>
        <v/>
      </c>
      <c r="AB344" s="9">
        <f>IF(H344="","",IFERROR(INDEX(Rates!$M$5:$M$26,MATCH(H344,Rates!$A$5:$A$26,0)),""))</f>
        <v/>
      </c>
    </row>
    <row r="345">
      <c r="A345" s="9">
        <f>IF(B345="","",ROW()-4)</f>
        <v/>
      </c>
      <c r="B345" s="10" t="n"/>
      <c r="C345" s="11" t="n"/>
      <c r="D345" s="11" t="n"/>
      <c r="E345" s="9">
        <f>IF(B345="","",IF(D345="","No PAN",IF(AND(LEN(D345)=10,ISERROR(VALUE(LEFT(D345,1))),ISERROR(VALUE(MID(D345,5,1))),ISNUMBER(VALUE(MID(D345,6,4))),ISERROR(VALUE(RIGHT(D345,1)))),"Format OK","Check PAN")))</f>
        <v/>
      </c>
      <c r="F345" s="11" t="n"/>
      <c r="G345" s="9">
        <f>IF(B345="","",IF(F345&lt;&gt;"",F345,IF(E345&lt;&gt;"Format OK","Others",IF(OR(MID(D345,4,1)="P",MID(D345,4,1)="H"),"Individual/HUF",IF(MID(D345,4,1)="C","Company","Others")))))</f>
        <v/>
      </c>
      <c r="H345" s="11" t="n"/>
      <c r="I345" s="9">
        <f>IF(H345="","",IFERROR(INDEX(IF(G345="Individual/HUF",Rates!$C$5:$C$26,IF(G345="Company",Rates!$D$5:$D$26,Rates!$E$5:$E$26)),MATCH(H345,Rates!$A$5:$A$26,0)),"?"))</f>
        <v/>
      </c>
      <c r="J345" s="12" t="n"/>
      <c r="K345" s="13">
        <f>IF(H345="","",IFERROR(INDEX(IF(G345="Individual/HUF",Rates!$I$5:$I$26,IF(G345="Company",Rates!$J$5:$J$26,Rates!$K$5:$K$26)),MATCH(H345,Rates!$A$5:$A$26,0)),""))</f>
        <v/>
      </c>
      <c r="L345" s="14" t="n"/>
      <c r="M345" s="13">
        <f>IF(H345="","",IF(L345&lt;&gt;"",IF(E345="Format OK",L345,MAX(L345,INDEX(Rates!$L$5:$L$26,MATCH(H345,Rates!$A$5:$A$26,0)))),IF(K345="","rate?",IF(E345="Format OK",K345,MAX(K345,INDEX(Rates!$L$5:$L$26,MATCH(H345,Rates!$A$5:$A$26,0)))))))</f>
        <v/>
      </c>
      <c r="N345" s="15">
        <f>IF(OR(H345="",NOT(ISNUMBER(M345))),0,IF(AND(LEFT(P345,5)="Below",L345=""),0,ROUND(J345*M345,0)))</f>
        <v/>
      </c>
      <c r="O345" s="15">
        <f>IF(H345="","",SUMIFS($J$5:$J$504,$C$5:$C$504,C345,$H$5:$H$504,H345,$B$5:$B$504,"&lt;="&amp;B345,$B$5:$B$504,"&gt;="&amp;Settings!$B$5))</f>
        <v/>
      </c>
      <c r="P345" s="9">
        <f>IF(H345="","",IFERROR(IF(AND(INDEX(Rates!$F$5:$F$26,MATCH(H345,Rates!$A$5:$A$26,0))=0,INDEX(Rates!$G$5:$G$26,MATCH(H345,Rates!$A$5:$A$26,0))=0),"Deduct (no threshold)",IF(OR(AND(INDEX(Rates!$F$5:$F$26,MATCH(H345,Rates!$A$5:$A$26,0))&gt;0,J345&gt;INDEX(Rates!$F$5:$F$26,MATCH(H345,Rates!$A$5:$A$26,0))),AND(INDEX(Rates!$G$5:$G$26,MATCH(H345,Rates!$A$5:$A$26,0))&gt;0,O345&gt;INDEX(Rates!$G$5:$G$26,MATCH(H345,Rates!$A$5:$A$26,0)))),"Deduct","Below threshold: check")),"?"))</f>
        <v/>
      </c>
      <c r="Q345" s="10" t="n"/>
      <c r="R345" s="16">
        <f>IF(OR(B345="",Q345=""),0,IF(Q345&gt;B345,((YEAR(Q345)-YEAR(B345))*12+MONTH(Q345)-MONTH(B345)+1),0))</f>
        <v/>
      </c>
      <c r="S345" s="15">
        <f>ROUND(N345*Settings!$B$8*R345,0)</f>
        <v/>
      </c>
      <c r="T345" s="17">
        <f>IF(B345="","",IF(MONTH(IF(Q345="",B345,Q345))=3,DATE(YEAR(IF(Q345="",B345,Q345)),4,30),DATE(YEAR(IF(Q345="",B345,Q345)),MONTH(IF(Q345="",B345,Q345))+1,7)))</f>
        <v/>
      </c>
      <c r="U345" s="10" t="n"/>
      <c r="V345" s="11" t="n"/>
      <c r="W345" s="16">
        <f>IF(OR(B345="",N345=0),0,IF(U345="",IF(Settings!$B$4&gt;T345,((YEAR(Settings!$B$4)-YEAR(IF(Q345="",B345,Q345)))*12+MONTH(Settings!$B$4)-MONTH(IF(Q345="",B345,Q345))+1),0),IF(U345&gt;T345,((YEAR(U345)-YEAR(IF(Q345="",B345,Q345)))*12+MONTH(U345)-MONTH(IF(Q345="",B345,Q345))+1),0)))</f>
        <v/>
      </c>
      <c r="X345" s="15">
        <f>ROUND(N345*Settings!$B$9*W345,0)</f>
        <v/>
      </c>
      <c r="Y345" s="15">
        <f>S345+X345</f>
        <v/>
      </c>
      <c r="Z345" s="18">
        <f>IF(B345="","",DATE(YEAR(IF(Q345="",B345,Q345)),MONTH(IF(Q345="",B345,Q345)),1))</f>
        <v/>
      </c>
      <c r="AA345" s="9">
        <f>IF(B345="","","Q"&amp;(INT(MOD(MONTH(IF(Q345="",B345,Q345))-4,12)/3)+1))</f>
        <v/>
      </c>
      <c r="AB345" s="9">
        <f>IF(H345="","",IFERROR(INDEX(Rates!$M$5:$M$26,MATCH(H345,Rates!$A$5:$A$26,0)),""))</f>
        <v/>
      </c>
    </row>
    <row r="346">
      <c r="A346" s="9">
        <f>IF(B346="","",ROW()-4)</f>
        <v/>
      </c>
      <c r="B346" s="10" t="n"/>
      <c r="C346" s="11" t="n"/>
      <c r="D346" s="11" t="n"/>
      <c r="E346" s="9">
        <f>IF(B346="","",IF(D346="","No PAN",IF(AND(LEN(D346)=10,ISERROR(VALUE(LEFT(D346,1))),ISERROR(VALUE(MID(D346,5,1))),ISNUMBER(VALUE(MID(D346,6,4))),ISERROR(VALUE(RIGHT(D346,1)))),"Format OK","Check PAN")))</f>
        <v/>
      </c>
      <c r="F346" s="11" t="n"/>
      <c r="G346" s="9">
        <f>IF(B346="","",IF(F346&lt;&gt;"",F346,IF(E346&lt;&gt;"Format OK","Others",IF(OR(MID(D346,4,1)="P",MID(D346,4,1)="H"),"Individual/HUF",IF(MID(D346,4,1)="C","Company","Others")))))</f>
        <v/>
      </c>
      <c r="H346" s="11" t="n"/>
      <c r="I346" s="9">
        <f>IF(H346="","",IFERROR(INDEX(IF(G346="Individual/HUF",Rates!$C$5:$C$26,IF(G346="Company",Rates!$D$5:$D$26,Rates!$E$5:$E$26)),MATCH(H346,Rates!$A$5:$A$26,0)),"?"))</f>
        <v/>
      </c>
      <c r="J346" s="12" t="n"/>
      <c r="K346" s="13">
        <f>IF(H346="","",IFERROR(INDEX(IF(G346="Individual/HUF",Rates!$I$5:$I$26,IF(G346="Company",Rates!$J$5:$J$26,Rates!$K$5:$K$26)),MATCH(H346,Rates!$A$5:$A$26,0)),""))</f>
        <v/>
      </c>
      <c r="L346" s="14" t="n"/>
      <c r="M346" s="13">
        <f>IF(H346="","",IF(L346&lt;&gt;"",IF(E346="Format OK",L346,MAX(L346,INDEX(Rates!$L$5:$L$26,MATCH(H346,Rates!$A$5:$A$26,0)))),IF(K346="","rate?",IF(E346="Format OK",K346,MAX(K346,INDEX(Rates!$L$5:$L$26,MATCH(H346,Rates!$A$5:$A$26,0)))))))</f>
        <v/>
      </c>
      <c r="N346" s="15">
        <f>IF(OR(H346="",NOT(ISNUMBER(M346))),0,IF(AND(LEFT(P346,5)="Below",L346=""),0,ROUND(J346*M346,0)))</f>
        <v/>
      </c>
      <c r="O346" s="15">
        <f>IF(H346="","",SUMIFS($J$5:$J$504,$C$5:$C$504,C346,$H$5:$H$504,H346,$B$5:$B$504,"&lt;="&amp;B346,$B$5:$B$504,"&gt;="&amp;Settings!$B$5))</f>
        <v/>
      </c>
      <c r="P346" s="9">
        <f>IF(H346="","",IFERROR(IF(AND(INDEX(Rates!$F$5:$F$26,MATCH(H346,Rates!$A$5:$A$26,0))=0,INDEX(Rates!$G$5:$G$26,MATCH(H346,Rates!$A$5:$A$26,0))=0),"Deduct (no threshold)",IF(OR(AND(INDEX(Rates!$F$5:$F$26,MATCH(H346,Rates!$A$5:$A$26,0))&gt;0,J346&gt;INDEX(Rates!$F$5:$F$26,MATCH(H346,Rates!$A$5:$A$26,0))),AND(INDEX(Rates!$G$5:$G$26,MATCH(H346,Rates!$A$5:$A$26,0))&gt;0,O346&gt;INDEX(Rates!$G$5:$G$26,MATCH(H346,Rates!$A$5:$A$26,0)))),"Deduct","Below threshold: check")),"?"))</f>
        <v/>
      </c>
      <c r="Q346" s="10" t="n"/>
      <c r="R346" s="16">
        <f>IF(OR(B346="",Q346=""),0,IF(Q346&gt;B346,((YEAR(Q346)-YEAR(B346))*12+MONTH(Q346)-MONTH(B346)+1),0))</f>
        <v/>
      </c>
      <c r="S346" s="15">
        <f>ROUND(N346*Settings!$B$8*R346,0)</f>
        <v/>
      </c>
      <c r="T346" s="17">
        <f>IF(B346="","",IF(MONTH(IF(Q346="",B346,Q346))=3,DATE(YEAR(IF(Q346="",B346,Q346)),4,30),DATE(YEAR(IF(Q346="",B346,Q346)),MONTH(IF(Q346="",B346,Q346))+1,7)))</f>
        <v/>
      </c>
      <c r="U346" s="10" t="n"/>
      <c r="V346" s="11" t="n"/>
      <c r="W346" s="16">
        <f>IF(OR(B346="",N346=0),0,IF(U346="",IF(Settings!$B$4&gt;T346,((YEAR(Settings!$B$4)-YEAR(IF(Q346="",B346,Q346)))*12+MONTH(Settings!$B$4)-MONTH(IF(Q346="",B346,Q346))+1),0),IF(U346&gt;T346,((YEAR(U346)-YEAR(IF(Q346="",B346,Q346)))*12+MONTH(U346)-MONTH(IF(Q346="",B346,Q346))+1),0)))</f>
        <v/>
      </c>
      <c r="X346" s="15">
        <f>ROUND(N346*Settings!$B$9*W346,0)</f>
        <v/>
      </c>
      <c r="Y346" s="15">
        <f>S346+X346</f>
        <v/>
      </c>
      <c r="Z346" s="18">
        <f>IF(B346="","",DATE(YEAR(IF(Q346="",B346,Q346)),MONTH(IF(Q346="",B346,Q346)),1))</f>
        <v/>
      </c>
      <c r="AA346" s="9">
        <f>IF(B346="","","Q"&amp;(INT(MOD(MONTH(IF(Q346="",B346,Q346))-4,12)/3)+1))</f>
        <v/>
      </c>
      <c r="AB346" s="9">
        <f>IF(H346="","",IFERROR(INDEX(Rates!$M$5:$M$26,MATCH(H346,Rates!$A$5:$A$26,0)),""))</f>
        <v/>
      </c>
    </row>
    <row r="347">
      <c r="A347" s="9">
        <f>IF(B347="","",ROW()-4)</f>
        <v/>
      </c>
      <c r="B347" s="10" t="n"/>
      <c r="C347" s="11" t="n"/>
      <c r="D347" s="11" t="n"/>
      <c r="E347" s="9">
        <f>IF(B347="","",IF(D347="","No PAN",IF(AND(LEN(D347)=10,ISERROR(VALUE(LEFT(D347,1))),ISERROR(VALUE(MID(D347,5,1))),ISNUMBER(VALUE(MID(D347,6,4))),ISERROR(VALUE(RIGHT(D347,1)))),"Format OK","Check PAN")))</f>
        <v/>
      </c>
      <c r="F347" s="11" t="n"/>
      <c r="G347" s="9">
        <f>IF(B347="","",IF(F347&lt;&gt;"",F347,IF(E347&lt;&gt;"Format OK","Others",IF(OR(MID(D347,4,1)="P",MID(D347,4,1)="H"),"Individual/HUF",IF(MID(D347,4,1)="C","Company","Others")))))</f>
        <v/>
      </c>
      <c r="H347" s="11" t="n"/>
      <c r="I347" s="9">
        <f>IF(H347="","",IFERROR(INDEX(IF(G347="Individual/HUF",Rates!$C$5:$C$26,IF(G347="Company",Rates!$D$5:$D$26,Rates!$E$5:$E$26)),MATCH(H347,Rates!$A$5:$A$26,0)),"?"))</f>
        <v/>
      </c>
      <c r="J347" s="12" t="n"/>
      <c r="K347" s="13">
        <f>IF(H347="","",IFERROR(INDEX(IF(G347="Individual/HUF",Rates!$I$5:$I$26,IF(G347="Company",Rates!$J$5:$J$26,Rates!$K$5:$K$26)),MATCH(H347,Rates!$A$5:$A$26,0)),""))</f>
        <v/>
      </c>
      <c r="L347" s="14" t="n"/>
      <c r="M347" s="13">
        <f>IF(H347="","",IF(L347&lt;&gt;"",IF(E347="Format OK",L347,MAX(L347,INDEX(Rates!$L$5:$L$26,MATCH(H347,Rates!$A$5:$A$26,0)))),IF(K347="","rate?",IF(E347="Format OK",K347,MAX(K347,INDEX(Rates!$L$5:$L$26,MATCH(H347,Rates!$A$5:$A$26,0)))))))</f>
        <v/>
      </c>
      <c r="N347" s="15">
        <f>IF(OR(H347="",NOT(ISNUMBER(M347))),0,IF(AND(LEFT(P347,5)="Below",L347=""),0,ROUND(J347*M347,0)))</f>
        <v/>
      </c>
      <c r="O347" s="15">
        <f>IF(H347="","",SUMIFS($J$5:$J$504,$C$5:$C$504,C347,$H$5:$H$504,H347,$B$5:$B$504,"&lt;="&amp;B347,$B$5:$B$504,"&gt;="&amp;Settings!$B$5))</f>
        <v/>
      </c>
      <c r="P347" s="9">
        <f>IF(H347="","",IFERROR(IF(AND(INDEX(Rates!$F$5:$F$26,MATCH(H347,Rates!$A$5:$A$26,0))=0,INDEX(Rates!$G$5:$G$26,MATCH(H347,Rates!$A$5:$A$26,0))=0),"Deduct (no threshold)",IF(OR(AND(INDEX(Rates!$F$5:$F$26,MATCH(H347,Rates!$A$5:$A$26,0))&gt;0,J347&gt;INDEX(Rates!$F$5:$F$26,MATCH(H347,Rates!$A$5:$A$26,0))),AND(INDEX(Rates!$G$5:$G$26,MATCH(H347,Rates!$A$5:$A$26,0))&gt;0,O347&gt;INDEX(Rates!$G$5:$G$26,MATCH(H347,Rates!$A$5:$A$26,0)))),"Deduct","Below threshold: check")),"?"))</f>
        <v/>
      </c>
      <c r="Q347" s="10" t="n"/>
      <c r="R347" s="16">
        <f>IF(OR(B347="",Q347=""),0,IF(Q347&gt;B347,((YEAR(Q347)-YEAR(B347))*12+MONTH(Q347)-MONTH(B347)+1),0))</f>
        <v/>
      </c>
      <c r="S347" s="15">
        <f>ROUND(N347*Settings!$B$8*R347,0)</f>
        <v/>
      </c>
      <c r="T347" s="17">
        <f>IF(B347="","",IF(MONTH(IF(Q347="",B347,Q347))=3,DATE(YEAR(IF(Q347="",B347,Q347)),4,30),DATE(YEAR(IF(Q347="",B347,Q347)),MONTH(IF(Q347="",B347,Q347))+1,7)))</f>
        <v/>
      </c>
      <c r="U347" s="10" t="n"/>
      <c r="V347" s="11" t="n"/>
      <c r="W347" s="16">
        <f>IF(OR(B347="",N347=0),0,IF(U347="",IF(Settings!$B$4&gt;T347,((YEAR(Settings!$B$4)-YEAR(IF(Q347="",B347,Q347)))*12+MONTH(Settings!$B$4)-MONTH(IF(Q347="",B347,Q347))+1),0),IF(U347&gt;T347,((YEAR(U347)-YEAR(IF(Q347="",B347,Q347)))*12+MONTH(U347)-MONTH(IF(Q347="",B347,Q347))+1),0)))</f>
        <v/>
      </c>
      <c r="X347" s="15">
        <f>ROUND(N347*Settings!$B$9*W347,0)</f>
        <v/>
      </c>
      <c r="Y347" s="15">
        <f>S347+X347</f>
        <v/>
      </c>
      <c r="Z347" s="18">
        <f>IF(B347="","",DATE(YEAR(IF(Q347="",B347,Q347)),MONTH(IF(Q347="",B347,Q347)),1))</f>
        <v/>
      </c>
      <c r="AA347" s="9">
        <f>IF(B347="","","Q"&amp;(INT(MOD(MONTH(IF(Q347="",B347,Q347))-4,12)/3)+1))</f>
        <v/>
      </c>
      <c r="AB347" s="9">
        <f>IF(H347="","",IFERROR(INDEX(Rates!$M$5:$M$26,MATCH(H347,Rates!$A$5:$A$26,0)),""))</f>
        <v/>
      </c>
    </row>
    <row r="348">
      <c r="A348" s="9">
        <f>IF(B348="","",ROW()-4)</f>
        <v/>
      </c>
      <c r="B348" s="10" t="n"/>
      <c r="C348" s="11" t="n"/>
      <c r="D348" s="11" t="n"/>
      <c r="E348" s="9">
        <f>IF(B348="","",IF(D348="","No PAN",IF(AND(LEN(D348)=10,ISERROR(VALUE(LEFT(D348,1))),ISERROR(VALUE(MID(D348,5,1))),ISNUMBER(VALUE(MID(D348,6,4))),ISERROR(VALUE(RIGHT(D348,1)))),"Format OK","Check PAN")))</f>
        <v/>
      </c>
      <c r="F348" s="11" t="n"/>
      <c r="G348" s="9">
        <f>IF(B348="","",IF(F348&lt;&gt;"",F348,IF(E348&lt;&gt;"Format OK","Others",IF(OR(MID(D348,4,1)="P",MID(D348,4,1)="H"),"Individual/HUF",IF(MID(D348,4,1)="C","Company","Others")))))</f>
        <v/>
      </c>
      <c r="H348" s="11" t="n"/>
      <c r="I348" s="9">
        <f>IF(H348="","",IFERROR(INDEX(IF(G348="Individual/HUF",Rates!$C$5:$C$26,IF(G348="Company",Rates!$D$5:$D$26,Rates!$E$5:$E$26)),MATCH(H348,Rates!$A$5:$A$26,0)),"?"))</f>
        <v/>
      </c>
      <c r="J348" s="12" t="n"/>
      <c r="K348" s="13">
        <f>IF(H348="","",IFERROR(INDEX(IF(G348="Individual/HUF",Rates!$I$5:$I$26,IF(G348="Company",Rates!$J$5:$J$26,Rates!$K$5:$K$26)),MATCH(H348,Rates!$A$5:$A$26,0)),""))</f>
        <v/>
      </c>
      <c r="L348" s="14" t="n"/>
      <c r="M348" s="13">
        <f>IF(H348="","",IF(L348&lt;&gt;"",IF(E348="Format OK",L348,MAX(L348,INDEX(Rates!$L$5:$L$26,MATCH(H348,Rates!$A$5:$A$26,0)))),IF(K348="","rate?",IF(E348="Format OK",K348,MAX(K348,INDEX(Rates!$L$5:$L$26,MATCH(H348,Rates!$A$5:$A$26,0)))))))</f>
        <v/>
      </c>
      <c r="N348" s="15">
        <f>IF(OR(H348="",NOT(ISNUMBER(M348))),0,IF(AND(LEFT(P348,5)="Below",L348=""),0,ROUND(J348*M348,0)))</f>
        <v/>
      </c>
      <c r="O348" s="15">
        <f>IF(H348="","",SUMIFS($J$5:$J$504,$C$5:$C$504,C348,$H$5:$H$504,H348,$B$5:$B$504,"&lt;="&amp;B348,$B$5:$B$504,"&gt;="&amp;Settings!$B$5))</f>
        <v/>
      </c>
      <c r="P348" s="9">
        <f>IF(H348="","",IFERROR(IF(AND(INDEX(Rates!$F$5:$F$26,MATCH(H348,Rates!$A$5:$A$26,0))=0,INDEX(Rates!$G$5:$G$26,MATCH(H348,Rates!$A$5:$A$26,0))=0),"Deduct (no threshold)",IF(OR(AND(INDEX(Rates!$F$5:$F$26,MATCH(H348,Rates!$A$5:$A$26,0))&gt;0,J348&gt;INDEX(Rates!$F$5:$F$26,MATCH(H348,Rates!$A$5:$A$26,0))),AND(INDEX(Rates!$G$5:$G$26,MATCH(H348,Rates!$A$5:$A$26,0))&gt;0,O348&gt;INDEX(Rates!$G$5:$G$26,MATCH(H348,Rates!$A$5:$A$26,0)))),"Deduct","Below threshold: check")),"?"))</f>
        <v/>
      </c>
      <c r="Q348" s="10" t="n"/>
      <c r="R348" s="16">
        <f>IF(OR(B348="",Q348=""),0,IF(Q348&gt;B348,((YEAR(Q348)-YEAR(B348))*12+MONTH(Q348)-MONTH(B348)+1),0))</f>
        <v/>
      </c>
      <c r="S348" s="15">
        <f>ROUND(N348*Settings!$B$8*R348,0)</f>
        <v/>
      </c>
      <c r="T348" s="17">
        <f>IF(B348="","",IF(MONTH(IF(Q348="",B348,Q348))=3,DATE(YEAR(IF(Q348="",B348,Q348)),4,30),DATE(YEAR(IF(Q348="",B348,Q348)),MONTH(IF(Q348="",B348,Q348))+1,7)))</f>
        <v/>
      </c>
      <c r="U348" s="10" t="n"/>
      <c r="V348" s="11" t="n"/>
      <c r="W348" s="16">
        <f>IF(OR(B348="",N348=0),0,IF(U348="",IF(Settings!$B$4&gt;T348,((YEAR(Settings!$B$4)-YEAR(IF(Q348="",B348,Q348)))*12+MONTH(Settings!$B$4)-MONTH(IF(Q348="",B348,Q348))+1),0),IF(U348&gt;T348,((YEAR(U348)-YEAR(IF(Q348="",B348,Q348)))*12+MONTH(U348)-MONTH(IF(Q348="",B348,Q348))+1),0)))</f>
        <v/>
      </c>
      <c r="X348" s="15">
        <f>ROUND(N348*Settings!$B$9*W348,0)</f>
        <v/>
      </c>
      <c r="Y348" s="15">
        <f>S348+X348</f>
        <v/>
      </c>
      <c r="Z348" s="18">
        <f>IF(B348="","",DATE(YEAR(IF(Q348="",B348,Q348)),MONTH(IF(Q348="",B348,Q348)),1))</f>
        <v/>
      </c>
      <c r="AA348" s="9">
        <f>IF(B348="","","Q"&amp;(INT(MOD(MONTH(IF(Q348="",B348,Q348))-4,12)/3)+1))</f>
        <v/>
      </c>
      <c r="AB348" s="9">
        <f>IF(H348="","",IFERROR(INDEX(Rates!$M$5:$M$26,MATCH(H348,Rates!$A$5:$A$26,0)),""))</f>
        <v/>
      </c>
    </row>
    <row r="349">
      <c r="A349" s="9">
        <f>IF(B349="","",ROW()-4)</f>
        <v/>
      </c>
      <c r="B349" s="10" t="n"/>
      <c r="C349" s="11" t="n"/>
      <c r="D349" s="11" t="n"/>
      <c r="E349" s="9">
        <f>IF(B349="","",IF(D349="","No PAN",IF(AND(LEN(D349)=10,ISERROR(VALUE(LEFT(D349,1))),ISERROR(VALUE(MID(D349,5,1))),ISNUMBER(VALUE(MID(D349,6,4))),ISERROR(VALUE(RIGHT(D349,1)))),"Format OK","Check PAN")))</f>
        <v/>
      </c>
      <c r="F349" s="11" t="n"/>
      <c r="G349" s="9">
        <f>IF(B349="","",IF(F349&lt;&gt;"",F349,IF(E349&lt;&gt;"Format OK","Others",IF(OR(MID(D349,4,1)="P",MID(D349,4,1)="H"),"Individual/HUF",IF(MID(D349,4,1)="C","Company","Others")))))</f>
        <v/>
      </c>
      <c r="H349" s="11" t="n"/>
      <c r="I349" s="9">
        <f>IF(H349="","",IFERROR(INDEX(IF(G349="Individual/HUF",Rates!$C$5:$C$26,IF(G349="Company",Rates!$D$5:$D$26,Rates!$E$5:$E$26)),MATCH(H349,Rates!$A$5:$A$26,0)),"?"))</f>
        <v/>
      </c>
      <c r="J349" s="12" t="n"/>
      <c r="K349" s="13">
        <f>IF(H349="","",IFERROR(INDEX(IF(G349="Individual/HUF",Rates!$I$5:$I$26,IF(G349="Company",Rates!$J$5:$J$26,Rates!$K$5:$K$26)),MATCH(H349,Rates!$A$5:$A$26,0)),""))</f>
        <v/>
      </c>
      <c r="L349" s="14" t="n"/>
      <c r="M349" s="13">
        <f>IF(H349="","",IF(L349&lt;&gt;"",IF(E349="Format OK",L349,MAX(L349,INDEX(Rates!$L$5:$L$26,MATCH(H349,Rates!$A$5:$A$26,0)))),IF(K349="","rate?",IF(E349="Format OK",K349,MAX(K349,INDEX(Rates!$L$5:$L$26,MATCH(H349,Rates!$A$5:$A$26,0)))))))</f>
        <v/>
      </c>
      <c r="N349" s="15">
        <f>IF(OR(H349="",NOT(ISNUMBER(M349))),0,IF(AND(LEFT(P349,5)="Below",L349=""),0,ROUND(J349*M349,0)))</f>
        <v/>
      </c>
      <c r="O349" s="15">
        <f>IF(H349="","",SUMIFS($J$5:$J$504,$C$5:$C$504,C349,$H$5:$H$504,H349,$B$5:$B$504,"&lt;="&amp;B349,$B$5:$B$504,"&gt;="&amp;Settings!$B$5))</f>
        <v/>
      </c>
      <c r="P349" s="9">
        <f>IF(H349="","",IFERROR(IF(AND(INDEX(Rates!$F$5:$F$26,MATCH(H349,Rates!$A$5:$A$26,0))=0,INDEX(Rates!$G$5:$G$26,MATCH(H349,Rates!$A$5:$A$26,0))=0),"Deduct (no threshold)",IF(OR(AND(INDEX(Rates!$F$5:$F$26,MATCH(H349,Rates!$A$5:$A$26,0))&gt;0,J349&gt;INDEX(Rates!$F$5:$F$26,MATCH(H349,Rates!$A$5:$A$26,0))),AND(INDEX(Rates!$G$5:$G$26,MATCH(H349,Rates!$A$5:$A$26,0))&gt;0,O349&gt;INDEX(Rates!$G$5:$G$26,MATCH(H349,Rates!$A$5:$A$26,0)))),"Deduct","Below threshold: check")),"?"))</f>
        <v/>
      </c>
      <c r="Q349" s="10" t="n"/>
      <c r="R349" s="16">
        <f>IF(OR(B349="",Q349=""),0,IF(Q349&gt;B349,((YEAR(Q349)-YEAR(B349))*12+MONTH(Q349)-MONTH(B349)+1),0))</f>
        <v/>
      </c>
      <c r="S349" s="15">
        <f>ROUND(N349*Settings!$B$8*R349,0)</f>
        <v/>
      </c>
      <c r="T349" s="17">
        <f>IF(B349="","",IF(MONTH(IF(Q349="",B349,Q349))=3,DATE(YEAR(IF(Q349="",B349,Q349)),4,30),DATE(YEAR(IF(Q349="",B349,Q349)),MONTH(IF(Q349="",B349,Q349))+1,7)))</f>
        <v/>
      </c>
      <c r="U349" s="10" t="n"/>
      <c r="V349" s="11" t="n"/>
      <c r="W349" s="16">
        <f>IF(OR(B349="",N349=0),0,IF(U349="",IF(Settings!$B$4&gt;T349,((YEAR(Settings!$B$4)-YEAR(IF(Q349="",B349,Q349)))*12+MONTH(Settings!$B$4)-MONTH(IF(Q349="",B349,Q349))+1),0),IF(U349&gt;T349,((YEAR(U349)-YEAR(IF(Q349="",B349,Q349)))*12+MONTH(U349)-MONTH(IF(Q349="",B349,Q349))+1),0)))</f>
        <v/>
      </c>
      <c r="X349" s="15">
        <f>ROUND(N349*Settings!$B$9*W349,0)</f>
        <v/>
      </c>
      <c r="Y349" s="15">
        <f>S349+X349</f>
        <v/>
      </c>
      <c r="Z349" s="18">
        <f>IF(B349="","",DATE(YEAR(IF(Q349="",B349,Q349)),MONTH(IF(Q349="",B349,Q349)),1))</f>
        <v/>
      </c>
      <c r="AA349" s="9">
        <f>IF(B349="","","Q"&amp;(INT(MOD(MONTH(IF(Q349="",B349,Q349))-4,12)/3)+1))</f>
        <v/>
      </c>
      <c r="AB349" s="9">
        <f>IF(H349="","",IFERROR(INDEX(Rates!$M$5:$M$26,MATCH(H349,Rates!$A$5:$A$26,0)),""))</f>
        <v/>
      </c>
    </row>
    <row r="350">
      <c r="A350" s="9">
        <f>IF(B350="","",ROW()-4)</f>
        <v/>
      </c>
      <c r="B350" s="10" t="n"/>
      <c r="C350" s="11" t="n"/>
      <c r="D350" s="11" t="n"/>
      <c r="E350" s="9">
        <f>IF(B350="","",IF(D350="","No PAN",IF(AND(LEN(D350)=10,ISERROR(VALUE(LEFT(D350,1))),ISERROR(VALUE(MID(D350,5,1))),ISNUMBER(VALUE(MID(D350,6,4))),ISERROR(VALUE(RIGHT(D350,1)))),"Format OK","Check PAN")))</f>
        <v/>
      </c>
      <c r="F350" s="11" t="n"/>
      <c r="G350" s="9">
        <f>IF(B350="","",IF(F350&lt;&gt;"",F350,IF(E350&lt;&gt;"Format OK","Others",IF(OR(MID(D350,4,1)="P",MID(D350,4,1)="H"),"Individual/HUF",IF(MID(D350,4,1)="C","Company","Others")))))</f>
        <v/>
      </c>
      <c r="H350" s="11" t="n"/>
      <c r="I350" s="9">
        <f>IF(H350="","",IFERROR(INDEX(IF(G350="Individual/HUF",Rates!$C$5:$C$26,IF(G350="Company",Rates!$D$5:$D$26,Rates!$E$5:$E$26)),MATCH(H350,Rates!$A$5:$A$26,0)),"?"))</f>
        <v/>
      </c>
      <c r="J350" s="12" t="n"/>
      <c r="K350" s="13">
        <f>IF(H350="","",IFERROR(INDEX(IF(G350="Individual/HUF",Rates!$I$5:$I$26,IF(G350="Company",Rates!$J$5:$J$26,Rates!$K$5:$K$26)),MATCH(H350,Rates!$A$5:$A$26,0)),""))</f>
        <v/>
      </c>
      <c r="L350" s="14" t="n"/>
      <c r="M350" s="13">
        <f>IF(H350="","",IF(L350&lt;&gt;"",IF(E350="Format OK",L350,MAX(L350,INDEX(Rates!$L$5:$L$26,MATCH(H350,Rates!$A$5:$A$26,0)))),IF(K350="","rate?",IF(E350="Format OK",K350,MAX(K350,INDEX(Rates!$L$5:$L$26,MATCH(H350,Rates!$A$5:$A$26,0)))))))</f>
        <v/>
      </c>
      <c r="N350" s="15">
        <f>IF(OR(H350="",NOT(ISNUMBER(M350))),0,IF(AND(LEFT(P350,5)="Below",L350=""),0,ROUND(J350*M350,0)))</f>
        <v/>
      </c>
      <c r="O350" s="15">
        <f>IF(H350="","",SUMIFS($J$5:$J$504,$C$5:$C$504,C350,$H$5:$H$504,H350,$B$5:$B$504,"&lt;="&amp;B350,$B$5:$B$504,"&gt;="&amp;Settings!$B$5))</f>
        <v/>
      </c>
      <c r="P350" s="9">
        <f>IF(H350="","",IFERROR(IF(AND(INDEX(Rates!$F$5:$F$26,MATCH(H350,Rates!$A$5:$A$26,0))=0,INDEX(Rates!$G$5:$G$26,MATCH(H350,Rates!$A$5:$A$26,0))=0),"Deduct (no threshold)",IF(OR(AND(INDEX(Rates!$F$5:$F$26,MATCH(H350,Rates!$A$5:$A$26,0))&gt;0,J350&gt;INDEX(Rates!$F$5:$F$26,MATCH(H350,Rates!$A$5:$A$26,0))),AND(INDEX(Rates!$G$5:$G$26,MATCH(H350,Rates!$A$5:$A$26,0))&gt;0,O350&gt;INDEX(Rates!$G$5:$G$26,MATCH(H350,Rates!$A$5:$A$26,0)))),"Deduct","Below threshold: check")),"?"))</f>
        <v/>
      </c>
      <c r="Q350" s="10" t="n"/>
      <c r="R350" s="16">
        <f>IF(OR(B350="",Q350=""),0,IF(Q350&gt;B350,((YEAR(Q350)-YEAR(B350))*12+MONTH(Q350)-MONTH(B350)+1),0))</f>
        <v/>
      </c>
      <c r="S350" s="15">
        <f>ROUND(N350*Settings!$B$8*R350,0)</f>
        <v/>
      </c>
      <c r="T350" s="17">
        <f>IF(B350="","",IF(MONTH(IF(Q350="",B350,Q350))=3,DATE(YEAR(IF(Q350="",B350,Q350)),4,30),DATE(YEAR(IF(Q350="",B350,Q350)),MONTH(IF(Q350="",B350,Q350))+1,7)))</f>
        <v/>
      </c>
      <c r="U350" s="10" t="n"/>
      <c r="V350" s="11" t="n"/>
      <c r="W350" s="16">
        <f>IF(OR(B350="",N350=0),0,IF(U350="",IF(Settings!$B$4&gt;T350,((YEAR(Settings!$B$4)-YEAR(IF(Q350="",B350,Q350)))*12+MONTH(Settings!$B$4)-MONTH(IF(Q350="",B350,Q350))+1),0),IF(U350&gt;T350,((YEAR(U350)-YEAR(IF(Q350="",B350,Q350)))*12+MONTH(U350)-MONTH(IF(Q350="",B350,Q350))+1),0)))</f>
        <v/>
      </c>
      <c r="X350" s="15">
        <f>ROUND(N350*Settings!$B$9*W350,0)</f>
        <v/>
      </c>
      <c r="Y350" s="15">
        <f>S350+X350</f>
        <v/>
      </c>
      <c r="Z350" s="18">
        <f>IF(B350="","",DATE(YEAR(IF(Q350="",B350,Q350)),MONTH(IF(Q350="",B350,Q350)),1))</f>
        <v/>
      </c>
      <c r="AA350" s="9">
        <f>IF(B350="","","Q"&amp;(INT(MOD(MONTH(IF(Q350="",B350,Q350))-4,12)/3)+1))</f>
        <v/>
      </c>
      <c r="AB350" s="9">
        <f>IF(H350="","",IFERROR(INDEX(Rates!$M$5:$M$26,MATCH(H350,Rates!$A$5:$A$26,0)),""))</f>
        <v/>
      </c>
    </row>
    <row r="351">
      <c r="A351" s="9">
        <f>IF(B351="","",ROW()-4)</f>
        <v/>
      </c>
      <c r="B351" s="10" t="n"/>
      <c r="C351" s="11" t="n"/>
      <c r="D351" s="11" t="n"/>
      <c r="E351" s="9">
        <f>IF(B351="","",IF(D351="","No PAN",IF(AND(LEN(D351)=10,ISERROR(VALUE(LEFT(D351,1))),ISERROR(VALUE(MID(D351,5,1))),ISNUMBER(VALUE(MID(D351,6,4))),ISERROR(VALUE(RIGHT(D351,1)))),"Format OK","Check PAN")))</f>
        <v/>
      </c>
      <c r="F351" s="11" t="n"/>
      <c r="G351" s="9">
        <f>IF(B351="","",IF(F351&lt;&gt;"",F351,IF(E351&lt;&gt;"Format OK","Others",IF(OR(MID(D351,4,1)="P",MID(D351,4,1)="H"),"Individual/HUF",IF(MID(D351,4,1)="C","Company","Others")))))</f>
        <v/>
      </c>
      <c r="H351" s="11" t="n"/>
      <c r="I351" s="9">
        <f>IF(H351="","",IFERROR(INDEX(IF(G351="Individual/HUF",Rates!$C$5:$C$26,IF(G351="Company",Rates!$D$5:$D$26,Rates!$E$5:$E$26)),MATCH(H351,Rates!$A$5:$A$26,0)),"?"))</f>
        <v/>
      </c>
      <c r="J351" s="12" t="n"/>
      <c r="K351" s="13">
        <f>IF(H351="","",IFERROR(INDEX(IF(G351="Individual/HUF",Rates!$I$5:$I$26,IF(G351="Company",Rates!$J$5:$J$26,Rates!$K$5:$K$26)),MATCH(H351,Rates!$A$5:$A$26,0)),""))</f>
        <v/>
      </c>
      <c r="L351" s="14" t="n"/>
      <c r="M351" s="13">
        <f>IF(H351="","",IF(L351&lt;&gt;"",IF(E351="Format OK",L351,MAX(L351,INDEX(Rates!$L$5:$L$26,MATCH(H351,Rates!$A$5:$A$26,0)))),IF(K351="","rate?",IF(E351="Format OK",K351,MAX(K351,INDEX(Rates!$L$5:$L$26,MATCH(H351,Rates!$A$5:$A$26,0)))))))</f>
        <v/>
      </c>
      <c r="N351" s="15">
        <f>IF(OR(H351="",NOT(ISNUMBER(M351))),0,IF(AND(LEFT(P351,5)="Below",L351=""),0,ROUND(J351*M351,0)))</f>
        <v/>
      </c>
      <c r="O351" s="15">
        <f>IF(H351="","",SUMIFS($J$5:$J$504,$C$5:$C$504,C351,$H$5:$H$504,H351,$B$5:$B$504,"&lt;="&amp;B351,$B$5:$B$504,"&gt;="&amp;Settings!$B$5))</f>
        <v/>
      </c>
      <c r="P351" s="9">
        <f>IF(H351="","",IFERROR(IF(AND(INDEX(Rates!$F$5:$F$26,MATCH(H351,Rates!$A$5:$A$26,0))=0,INDEX(Rates!$G$5:$G$26,MATCH(H351,Rates!$A$5:$A$26,0))=0),"Deduct (no threshold)",IF(OR(AND(INDEX(Rates!$F$5:$F$26,MATCH(H351,Rates!$A$5:$A$26,0))&gt;0,J351&gt;INDEX(Rates!$F$5:$F$26,MATCH(H351,Rates!$A$5:$A$26,0))),AND(INDEX(Rates!$G$5:$G$26,MATCH(H351,Rates!$A$5:$A$26,0))&gt;0,O351&gt;INDEX(Rates!$G$5:$G$26,MATCH(H351,Rates!$A$5:$A$26,0)))),"Deduct","Below threshold: check")),"?"))</f>
        <v/>
      </c>
      <c r="Q351" s="10" t="n"/>
      <c r="R351" s="16">
        <f>IF(OR(B351="",Q351=""),0,IF(Q351&gt;B351,((YEAR(Q351)-YEAR(B351))*12+MONTH(Q351)-MONTH(B351)+1),0))</f>
        <v/>
      </c>
      <c r="S351" s="15">
        <f>ROUND(N351*Settings!$B$8*R351,0)</f>
        <v/>
      </c>
      <c r="T351" s="17">
        <f>IF(B351="","",IF(MONTH(IF(Q351="",B351,Q351))=3,DATE(YEAR(IF(Q351="",B351,Q351)),4,30),DATE(YEAR(IF(Q351="",B351,Q351)),MONTH(IF(Q351="",B351,Q351))+1,7)))</f>
        <v/>
      </c>
      <c r="U351" s="10" t="n"/>
      <c r="V351" s="11" t="n"/>
      <c r="W351" s="16">
        <f>IF(OR(B351="",N351=0),0,IF(U351="",IF(Settings!$B$4&gt;T351,((YEAR(Settings!$B$4)-YEAR(IF(Q351="",B351,Q351)))*12+MONTH(Settings!$B$4)-MONTH(IF(Q351="",B351,Q351))+1),0),IF(U351&gt;T351,((YEAR(U351)-YEAR(IF(Q351="",B351,Q351)))*12+MONTH(U351)-MONTH(IF(Q351="",B351,Q351))+1),0)))</f>
        <v/>
      </c>
      <c r="X351" s="15">
        <f>ROUND(N351*Settings!$B$9*W351,0)</f>
        <v/>
      </c>
      <c r="Y351" s="15">
        <f>S351+X351</f>
        <v/>
      </c>
      <c r="Z351" s="18">
        <f>IF(B351="","",DATE(YEAR(IF(Q351="",B351,Q351)),MONTH(IF(Q351="",B351,Q351)),1))</f>
        <v/>
      </c>
      <c r="AA351" s="9">
        <f>IF(B351="","","Q"&amp;(INT(MOD(MONTH(IF(Q351="",B351,Q351))-4,12)/3)+1))</f>
        <v/>
      </c>
      <c r="AB351" s="9">
        <f>IF(H351="","",IFERROR(INDEX(Rates!$M$5:$M$26,MATCH(H351,Rates!$A$5:$A$26,0)),""))</f>
        <v/>
      </c>
    </row>
    <row r="352">
      <c r="A352" s="9">
        <f>IF(B352="","",ROW()-4)</f>
        <v/>
      </c>
      <c r="B352" s="10" t="n"/>
      <c r="C352" s="11" t="n"/>
      <c r="D352" s="11" t="n"/>
      <c r="E352" s="9">
        <f>IF(B352="","",IF(D352="","No PAN",IF(AND(LEN(D352)=10,ISERROR(VALUE(LEFT(D352,1))),ISERROR(VALUE(MID(D352,5,1))),ISNUMBER(VALUE(MID(D352,6,4))),ISERROR(VALUE(RIGHT(D352,1)))),"Format OK","Check PAN")))</f>
        <v/>
      </c>
      <c r="F352" s="11" t="n"/>
      <c r="G352" s="9">
        <f>IF(B352="","",IF(F352&lt;&gt;"",F352,IF(E352&lt;&gt;"Format OK","Others",IF(OR(MID(D352,4,1)="P",MID(D352,4,1)="H"),"Individual/HUF",IF(MID(D352,4,1)="C","Company","Others")))))</f>
        <v/>
      </c>
      <c r="H352" s="11" t="n"/>
      <c r="I352" s="9">
        <f>IF(H352="","",IFERROR(INDEX(IF(G352="Individual/HUF",Rates!$C$5:$C$26,IF(G352="Company",Rates!$D$5:$D$26,Rates!$E$5:$E$26)),MATCH(H352,Rates!$A$5:$A$26,0)),"?"))</f>
        <v/>
      </c>
      <c r="J352" s="12" t="n"/>
      <c r="K352" s="13">
        <f>IF(H352="","",IFERROR(INDEX(IF(G352="Individual/HUF",Rates!$I$5:$I$26,IF(G352="Company",Rates!$J$5:$J$26,Rates!$K$5:$K$26)),MATCH(H352,Rates!$A$5:$A$26,0)),""))</f>
        <v/>
      </c>
      <c r="L352" s="14" t="n"/>
      <c r="M352" s="13">
        <f>IF(H352="","",IF(L352&lt;&gt;"",IF(E352="Format OK",L352,MAX(L352,INDEX(Rates!$L$5:$L$26,MATCH(H352,Rates!$A$5:$A$26,0)))),IF(K352="","rate?",IF(E352="Format OK",K352,MAX(K352,INDEX(Rates!$L$5:$L$26,MATCH(H352,Rates!$A$5:$A$26,0)))))))</f>
        <v/>
      </c>
      <c r="N352" s="15">
        <f>IF(OR(H352="",NOT(ISNUMBER(M352))),0,IF(AND(LEFT(P352,5)="Below",L352=""),0,ROUND(J352*M352,0)))</f>
        <v/>
      </c>
      <c r="O352" s="15">
        <f>IF(H352="","",SUMIFS($J$5:$J$504,$C$5:$C$504,C352,$H$5:$H$504,H352,$B$5:$B$504,"&lt;="&amp;B352,$B$5:$B$504,"&gt;="&amp;Settings!$B$5))</f>
        <v/>
      </c>
      <c r="P352" s="9">
        <f>IF(H352="","",IFERROR(IF(AND(INDEX(Rates!$F$5:$F$26,MATCH(H352,Rates!$A$5:$A$26,0))=0,INDEX(Rates!$G$5:$G$26,MATCH(H352,Rates!$A$5:$A$26,0))=0),"Deduct (no threshold)",IF(OR(AND(INDEX(Rates!$F$5:$F$26,MATCH(H352,Rates!$A$5:$A$26,0))&gt;0,J352&gt;INDEX(Rates!$F$5:$F$26,MATCH(H352,Rates!$A$5:$A$26,0))),AND(INDEX(Rates!$G$5:$G$26,MATCH(H352,Rates!$A$5:$A$26,0))&gt;0,O352&gt;INDEX(Rates!$G$5:$G$26,MATCH(H352,Rates!$A$5:$A$26,0)))),"Deduct","Below threshold: check")),"?"))</f>
        <v/>
      </c>
      <c r="Q352" s="10" t="n"/>
      <c r="R352" s="16">
        <f>IF(OR(B352="",Q352=""),0,IF(Q352&gt;B352,((YEAR(Q352)-YEAR(B352))*12+MONTH(Q352)-MONTH(B352)+1),0))</f>
        <v/>
      </c>
      <c r="S352" s="15">
        <f>ROUND(N352*Settings!$B$8*R352,0)</f>
        <v/>
      </c>
      <c r="T352" s="17">
        <f>IF(B352="","",IF(MONTH(IF(Q352="",B352,Q352))=3,DATE(YEAR(IF(Q352="",B352,Q352)),4,30),DATE(YEAR(IF(Q352="",B352,Q352)),MONTH(IF(Q352="",B352,Q352))+1,7)))</f>
        <v/>
      </c>
      <c r="U352" s="10" t="n"/>
      <c r="V352" s="11" t="n"/>
      <c r="W352" s="16">
        <f>IF(OR(B352="",N352=0),0,IF(U352="",IF(Settings!$B$4&gt;T352,((YEAR(Settings!$B$4)-YEAR(IF(Q352="",B352,Q352)))*12+MONTH(Settings!$B$4)-MONTH(IF(Q352="",B352,Q352))+1),0),IF(U352&gt;T352,((YEAR(U352)-YEAR(IF(Q352="",B352,Q352)))*12+MONTH(U352)-MONTH(IF(Q352="",B352,Q352))+1),0)))</f>
        <v/>
      </c>
      <c r="X352" s="15">
        <f>ROUND(N352*Settings!$B$9*W352,0)</f>
        <v/>
      </c>
      <c r="Y352" s="15">
        <f>S352+X352</f>
        <v/>
      </c>
      <c r="Z352" s="18">
        <f>IF(B352="","",DATE(YEAR(IF(Q352="",B352,Q352)),MONTH(IF(Q352="",B352,Q352)),1))</f>
        <v/>
      </c>
      <c r="AA352" s="9">
        <f>IF(B352="","","Q"&amp;(INT(MOD(MONTH(IF(Q352="",B352,Q352))-4,12)/3)+1))</f>
        <v/>
      </c>
      <c r="AB352" s="9">
        <f>IF(H352="","",IFERROR(INDEX(Rates!$M$5:$M$26,MATCH(H352,Rates!$A$5:$A$26,0)),""))</f>
        <v/>
      </c>
    </row>
    <row r="353">
      <c r="A353" s="9">
        <f>IF(B353="","",ROW()-4)</f>
        <v/>
      </c>
      <c r="B353" s="10" t="n"/>
      <c r="C353" s="11" t="n"/>
      <c r="D353" s="11" t="n"/>
      <c r="E353" s="9">
        <f>IF(B353="","",IF(D353="","No PAN",IF(AND(LEN(D353)=10,ISERROR(VALUE(LEFT(D353,1))),ISERROR(VALUE(MID(D353,5,1))),ISNUMBER(VALUE(MID(D353,6,4))),ISERROR(VALUE(RIGHT(D353,1)))),"Format OK","Check PAN")))</f>
        <v/>
      </c>
      <c r="F353" s="11" t="n"/>
      <c r="G353" s="9">
        <f>IF(B353="","",IF(F353&lt;&gt;"",F353,IF(E353&lt;&gt;"Format OK","Others",IF(OR(MID(D353,4,1)="P",MID(D353,4,1)="H"),"Individual/HUF",IF(MID(D353,4,1)="C","Company","Others")))))</f>
        <v/>
      </c>
      <c r="H353" s="11" t="n"/>
      <c r="I353" s="9">
        <f>IF(H353="","",IFERROR(INDEX(IF(G353="Individual/HUF",Rates!$C$5:$C$26,IF(G353="Company",Rates!$D$5:$D$26,Rates!$E$5:$E$26)),MATCH(H353,Rates!$A$5:$A$26,0)),"?"))</f>
        <v/>
      </c>
      <c r="J353" s="12" t="n"/>
      <c r="K353" s="13">
        <f>IF(H353="","",IFERROR(INDEX(IF(G353="Individual/HUF",Rates!$I$5:$I$26,IF(G353="Company",Rates!$J$5:$J$26,Rates!$K$5:$K$26)),MATCH(H353,Rates!$A$5:$A$26,0)),""))</f>
        <v/>
      </c>
      <c r="L353" s="14" t="n"/>
      <c r="M353" s="13">
        <f>IF(H353="","",IF(L353&lt;&gt;"",IF(E353="Format OK",L353,MAX(L353,INDEX(Rates!$L$5:$L$26,MATCH(H353,Rates!$A$5:$A$26,0)))),IF(K353="","rate?",IF(E353="Format OK",K353,MAX(K353,INDEX(Rates!$L$5:$L$26,MATCH(H353,Rates!$A$5:$A$26,0)))))))</f>
        <v/>
      </c>
      <c r="N353" s="15">
        <f>IF(OR(H353="",NOT(ISNUMBER(M353))),0,IF(AND(LEFT(P353,5)="Below",L353=""),0,ROUND(J353*M353,0)))</f>
        <v/>
      </c>
      <c r="O353" s="15">
        <f>IF(H353="","",SUMIFS($J$5:$J$504,$C$5:$C$504,C353,$H$5:$H$504,H353,$B$5:$B$504,"&lt;="&amp;B353,$B$5:$B$504,"&gt;="&amp;Settings!$B$5))</f>
        <v/>
      </c>
      <c r="P353" s="9">
        <f>IF(H353="","",IFERROR(IF(AND(INDEX(Rates!$F$5:$F$26,MATCH(H353,Rates!$A$5:$A$26,0))=0,INDEX(Rates!$G$5:$G$26,MATCH(H353,Rates!$A$5:$A$26,0))=0),"Deduct (no threshold)",IF(OR(AND(INDEX(Rates!$F$5:$F$26,MATCH(H353,Rates!$A$5:$A$26,0))&gt;0,J353&gt;INDEX(Rates!$F$5:$F$26,MATCH(H353,Rates!$A$5:$A$26,0))),AND(INDEX(Rates!$G$5:$G$26,MATCH(H353,Rates!$A$5:$A$26,0))&gt;0,O353&gt;INDEX(Rates!$G$5:$G$26,MATCH(H353,Rates!$A$5:$A$26,0)))),"Deduct","Below threshold: check")),"?"))</f>
        <v/>
      </c>
      <c r="Q353" s="10" t="n"/>
      <c r="R353" s="16">
        <f>IF(OR(B353="",Q353=""),0,IF(Q353&gt;B353,((YEAR(Q353)-YEAR(B353))*12+MONTH(Q353)-MONTH(B353)+1),0))</f>
        <v/>
      </c>
      <c r="S353" s="15">
        <f>ROUND(N353*Settings!$B$8*R353,0)</f>
        <v/>
      </c>
      <c r="T353" s="17">
        <f>IF(B353="","",IF(MONTH(IF(Q353="",B353,Q353))=3,DATE(YEAR(IF(Q353="",B353,Q353)),4,30),DATE(YEAR(IF(Q353="",B353,Q353)),MONTH(IF(Q353="",B353,Q353))+1,7)))</f>
        <v/>
      </c>
      <c r="U353" s="10" t="n"/>
      <c r="V353" s="11" t="n"/>
      <c r="W353" s="16">
        <f>IF(OR(B353="",N353=0),0,IF(U353="",IF(Settings!$B$4&gt;T353,((YEAR(Settings!$B$4)-YEAR(IF(Q353="",B353,Q353)))*12+MONTH(Settings!$B$4)-MONTH(IF(Q353="",B353,Q353))+1),0),IF(U353&gt;T353,((YEAR(U353)-YEAR(IF(Q353="",B353,Q353)))*12+MONTH(U353)-MONTH(IF(Q353="",B353,Q353))+1),0)))</f>
        <v/>
      </c>
      <c r="X353" s="15">
        <f>ROUND(N353*Settings!$B$9*W353,0)</f>
        <v/>
      </c>
      <c r="Y353" s="15">
        <f>S353+X353</f>
        <v/>
      </c>
      <c r="Z353" s="18">
        <f>IF(B353="","",DATE(YEAR(IF(Q353="",B353,Q353)),MONTH(IF(Q353="",B353,Q353)),1))</f>
        <v/>
      </c>
      <c r="AA353" s="9">
        <f>IF(B353="","","Q"&amp;(INT(MOD(MONTH(IF(Q353="",B353,Q353))-4,12)/3)+1))</f>
        <v/>
      </c>
      <c r="AB353" s="9">
        <f>IF(H353="","",IFERROR(INDEX(Rates!$M$5:$M$26,MATCH(H353,Rates!$A$5:$A$26,0)),""))</f>
        <v/>
      </c>
    </row>
    <row r="354">
      <c r="A354" s="9">
        <f>IF(B354="","",ROW()-4)</f>
        <v/>
      </c>
      <c r="B354" s="10" t="n"/>
      <c r="C354" s="11" t="n"/>
      <c r="D354" s="11" t="n"/>
      <c r="E354" s="9">
        <f>IF(B354="","",IF(D354="","No PAN",IF(AND(LEN(D354)=10,ISERROR(VALUE(LEFT(D354,1))),ISERROR(VALUE(MID(D354,5,1))),ISNUMBER(VALUE(MID(D354,6,4))),ISERROR(VALUE(RIGHT(D354,1)))),"Format OK","Check PAN")))</f>
        <v/>
      </c>
      <c r="F354" s="11" t="n"/>
      <c r="G354" s="9">
        <f>IF(B354="","",IF(F354&lt;&gt;"",F354,IF(E354&lt;&gt;"Format OK","Others",IF(OR(MID(D354,4,1)="P",MID(D354,4,1)="H"),"Individual/HUF",IF(MID(D354,4,1)="C","Company","Others")))))</f>
        <v/>
      </c>
      <c r="H354" s="11" t="n"/>
      <c r="I354" s="9">
        <f>IF(H354="","",IFERROR(INDEX(IF(G354="Individual/HUF",Rates!$C$5:$C$26,IF(G354="Company",Rates!$D$5:$D$26,Rates!$E$5:$E$26)),MATCH(H354,Rates!$A$5:$A$26,0)),"?"))</f>
        <v/>
      </c>
      <c r="J354" s="12" t="n"/>
      <c r="K354" s="13">
        <f>IF(H354="","",IFERROR(INDEX(IF(G354="Individual/HUF",Rates!$I$5:$I$26,IF(G354="Company",Rates!$J$5:$J$26,Rates!$K$5:$K$26)),MATCH(H354,Rates!$A$5:$A$26,0)),""))</f>
        <v/>
      </c>
      <c r="L354" s="14" t="n"/>
      <c r="M354" s="13">
        <f>IF(H354="","",IF(L354&lt;&gt;"",IF(E354="Format OK",L354,MAX(L354,INDEX(Rates!$L$5:$L$26,MATCH(H354,Rates!$A$5:$A$26,0)))),IF(K354="","rate?",IF(E354="Format OK",K354,MAX(K354,INDEX(Rates!$L$5:$L$26,MATCH(H354,Rates!$A$5:$A$26,0)))))))</f>
        <v/>
      </c>
      <c r="N354" s="15">
        <f>IF(OR(H354="",NOT(ISNUMBER(M354))),0,IF(AND(LEFT(P354,5)="Below",L354=""),0,ROUND(J354*M354,0)))</f>
        <v/>
      </c>
      <c r="O354" s="15">
        <f>IF(H354="","",SUMIFS($J$5:$J$504,$C$5:$C$504,C354,$H$5:$H$504,H354,$B$5:$B$504,"&lt;="&amp;B354,$B$5:$B$504,"&gt;="&amp;Settings!$B$5))</f>
        <v/>
      </c>
      <c r="P354" s="9">
        <f>IF(H354="","",IFERROR(IF(AND(INDEX(Rates!$F$5:$F$26,MATCH(H354,Rates!$A$5:$A$26,0))=0,INDEX(Rates!$G$5:$G$26,MATCH(H354,Rates!$A$5:$A$26,0))=0),"Deduct (no threshold)",IF(OR(AND(INDEX(Rates!$F$5:$F$26,MATCH(H354,Rates!$A$5:$A$26,0))&gt;0,J354&gt;INDEX(Rates!$F$5:$F$26,MATCH(H354,Rates!$A$5:$A$26,0))),AND(INDEX(Rates!$G$5:$G$26,MATCH(H354,Rates!$A$5:$A$26,0))&gt;0,O354&gt;INDEX(Rates!$G$5:$G$26,MATCH(H354,Rates!$A$5:$A$26,0)))),"Deduct","Below threshold: check")),"?"))</f>
        <v/>
      </c>
      <c r="Q354" s="10" t="n"/>
      <c r="R354" s="16">
        <f>IF(OR(B354="",Q354=""),0,IF(Q354&gt;B354,((YEAR(Q354)-YEAR(B354))*12+MONTH(Q354)-MONTH(B354)+1),0))</f>
        <v/>
      </c>
      <c r="S354" s="15">
        <f>ROUND(N354*Settings!$B$8*R354,0)</f>
        <v/>
      </c>
      <c r="T354" s="17">
        <f>IF(B354="","",IF(MONTH(IF(Q354="",B354,Q354))=3,DATE(YEAR(IF(Q354="",B354,Q354)),4,30),DATE(YEAR(IF(Q354="",B354,Q354)),MONTH(IF(Q354="",B354,Q354))+1,7)))</f>
        <v/>
      </c>
      <c r="U354" s="10" t="n"/>
      <c r="V354" s="11" t="n"/>
      <c r="W354" s="16">
        <f>IF(OR(B354="",N354=0),0,IF(U354="",IF(Settings!$B$4&gt;T354,((YEAR(Settings!$B$4)-YEAR(IF(Q354="",B354,Q354)))*12+MONTH(Settings!$B$4)-MONTH(IF(Q354="",B354,Q354))+1),0),IF(U354&gt;T354,((YEAR(U354)-YEAR(IF(Q354="",B354,Q354)))*12+MONTH(U354)-MONTH(IF(Q354="",B354,Q354))+1),0)))</f>
        <v/>
      </c>
      <c r="X354" s="15">
        <f>ROUND(N354*Settings!$B$9*W354,0)</f>
        <v/>
      </c>
      <c r="Y354" s="15">
        <f>S354+X354</f>
        <v/>
      </c>
      <c r="Z354" s="18">
        <f>IF(B354="","",DATE(YEAR(IF(Q354="",B354,Q354)),MONTH(IF(Q354="",B354,Q354)),1))</f>
        <v/>
      </c>
      <c r="AA354" s="9">
        <f>IF(B354="","","Q"&amp;(INT(MOD(MONTH(IF(Q354="",B354,Q354))-4,12)/3)+1))</f>
        <v/>
      </c>
      <c r="AB354" s="9">
        <f>IF(H354="","",IFERROR(INDEX(Rates!$M$5:$M$26,MATCH(H354,Rates!$A$5:$A$26,0)),""))</f>
        <v/>
      </c>
    </row>
    <row r="355">
      <c r="A355" s="9">
        <f>IF(B355="","",ROW()-4)</f>
        <v/>
      </c>
      <c r="B355" s="10" t="n"/>
      <c r="C355" s="11" t="n"/>
      <c r="D355" s="11" t="n"/>
      <c r="E355" s="9">
        <f>IF(B355="","",IF(D355="","No PAN",IF(AND(LEN(D355)=10,ISERROR(VALUE(LEFT(D355,1))),ISERROR(VALUE(MID(D355,5,1))),ISNUMBER(VALUE(MID(D355,6,4))),ISERROR(VALUE(RIGHT(D355,1)))),"Format OK","Check PAN")))</f>
        <v/>
      </c>
      <c r="F355" s="11" t="n"/>
      <c r="G355" s="9">
        <f>IF(B355="","",IF(F355&lt;&gt;"",F355,IF(E355&lt;&gt;"Format OK","Others",IF(OR(MID(D355,4,1)="P",MID(D355,4,1)="H"),"Individual/HUF",IF(MID(D355,4,1)="C","Company","Others")))))</f>
        <v/>
      </c>
      <c r="H355" s="11" t="n"/>
      <c r="I355" s="9">
        <f>IF(H355="","",IFERROR(INDEX(IF(G355="Individual/HUF",Rates!$C$5:$C$26,IF(G355="Company",Rates!$D$5:$D$26,Rates!$E$5:$E$26)),MATCH(H355,Rates!$A$5:$A$26,0)),"?"))</f>
        <v/>
      </c>
      <c r="J355" s="12" t="n"/>
      <c r="K355" s="13">
        <f>IF(H355="","",IFERROR(INDEX(IF(G355="Individual/HUF",Rates!$I$5:$I$26,IF(G355="Company",Rates!$J$5:$J$26,Rates!$K$5:$K$26)),MATCH(H355,Rates!$A$5:$A$26,0)),""))</f>
        <v/>
      </c>
      <c r="L355" s="14" t="n"/>
      <c r="M355" s="13">
        <f>IF(H355="","",IF(L355&lt;&gt;"",IF(E355="Format OK",L355,MAX(L355,INDEX(Rates!$L$5:$L$26,MATCH(H355,Rates!$A$5:$A$26,0)))),IF(K355="","rate?",IF(E355="Format OK",K355,MAX(K355,INDEX(Rates!$L$5:$L$26,MATCH(H355,Rates!$A$5:$A$26,0)))))))</f>
        <v/>
      </c>
      <c r="N355" s="15">
        <f>IF(OR(H355="",NOT(ISNUMBER(M355))),0,IF(AND(LEFT(P355,5)="Below",L355=""),0,ROUND(J355*M355,0)))</f>
        <v/>
      </c>
      <c r="O355" s="15">
        <f>IF(H355="","",SUMIFS($J$5:$J$504,$C$5:$C$504,C355,$H$5:$H$504,H355,$B$5:$B$504,"&lt;="&amp;B355,$B$5:$B$504,"&gt;="&amp;Settings!$B$5))</f>
        <v/>
      </c>
      <c r="P355" s="9">
        <f>IF(H355="","",IFERROR(IF(AND(INDEX(Rates!$F$5:$F$26,MATCH(H355,Rates!$A$5:$A$26,0))=0,INDEX(Rates!$G$5:$G$26,MATCH(H355,Rates!$A$5:$A$26,0))=0),"Deduct (no threshold)",IF(OR(AND(INDEX(Rates!$F$5:$F$26,MATCH(H355,Rates!$A$5:$A$26,0))&gt;0,J355&gt;INDEX(Rates!$F$5:$F$26,MATCH(H355,Rates!$A$5:$A$26,0))),AND(INDEX(Rates!$G$5:$G$26,MATCH(H355,Rates!$A$5:$A$26,0))&gt;0,O355&gt;INDEX(Rates!$G$5:$G$26,MATCH(H355,Rates!$A$5:$A$26,0)))),"Deduct","Below threshold: check")),"?"))</f>
        <v/>
      </c>
      <c r="Q355" s="10" t="n"/>
      <c r="R355" s="16">
        <f>IF(OR(B355="",Q355=""),0,IF(Q355&gt;B355,((YEAR(Q355)-YEAR(B355))*12+MONTH(Q355)-MONTH(B355)+1),0))</f>
        <v/>
      </c>
      <c r="S355" s="15">
        <f>ROUND(N355*Settings!$B$8*R355,0)</f>
        <v/>
      </c>
      <c r="T355" s="17">
        <f>IF(B355="","",IF(MONTH(IF(Q355="",B355,Q355))=3,DATE(YEAR(IF(Q355="",B355,Q355)),4,30),DATE(YEAR(IF(Q355="",B355,Q355)),MONTH(IF(Q355="",B355,Q355))+1,7)))</f>
        <v/>
      </c>
      <c r="U355" s="10" t="n"/>
      <c r="V355" s="11" t="n"/>
      <c r="W355" s="16">
        <f>IF(OR(B355="",N355=0),0,IF(U355="",IF(Settings!$B$4&gt;T355,((YEAR(Settings!$B$4)-YEAR(IF(Q355="",B355,Q355)))*12+MONTH(Settings!$B$4)-MONTH(IF(Q355="",B355,Q355))+1),0),IF(U355&gt;T355,((YEAR(U355)-YEAR(IF(Q355="",B355,Q355)))*12+MONTH(U355)-MONTH(IF(Q355="",B355,Q355))+1),0)))</f>
        <v/>
      </c>
      <c r="X355" s="15">
        <f>ROUND(N355*Settings!$B$9*W355,0)</f>
        <v/>
      </c>
      <c r="Y355" s="15">
        <f>S355+X355</f>
        <v/>
      </c>
      <c r="Z355" s="18">
        <f>IF(B355="","",DATE(YEAR(IF(Q355="",B355,Q355)),MONTH(IF(Q355="",B355,Q355)),1))</f>
        <v/>
      </c>
      <c r="AA355" s="9">
        <f>IF(B355="","","Q"&amp;(INT(MOD(MONTH(IF(Q355="",B355,Q355))-4,12)/3)+1))</f>
        <v/>
      </c>
      <c r="AB355" s="9">
        <f>IF(H355="","",IFERROR(INDEX(Rates!$M$5:$M$26,MATCH(H355,Rates!$A$5:$A$26,0)),""))</f>
        <v/>
      </c>
    </row>
    <row r="356">
      <c r="A356" s="9">
        <f>IF(B356="","",ROW()-4)</f>
        <v/>
      </c>
      <c r="B356" s="10" t="n"/>
      <c r="C356" s="11" t="n"/>
      <c r="D356" s="11" t="n"/>
      <c r="E356" s="9">
        <f>IF(B356="","",IF(D356="","No PAN",IF(AND(LEN(D356)=10,ISERROR(VALUE(LEFT(D356,1))),ISERROR(VALUE(MID(D356,5,1))),ISNUMBER(VALUE(MID(D356,6,4))),ISERROR(VALUE(RIGHT(D356,1)))),"Format OK","Check PAN")))</f>
        <v/>
      </c>
      <c r="F356" s="11" t="n"/>
      <c r="G356" s="9">
        <f>IF(B356="","",IF(F356&lt;&gt;"",F356,IF(E356&lt;&gt;"Format OK","Others",IF(OR(MID(D356,4,1)="P",MID(D356,4,1)="H"),"Individual/HUF",IF(MID(D356,4,1)="C","Company","Others")))))</f>
        <v/>
      </c>
      <c r="H356" s="11" t="n"/>
      <c r="I356" s="9">
        <f>IF(H356="","",IFERROR(INDEX(IF(G356="Individual/HUF",Rates!$C$5:$C$26,IF(G356="Company",Rates!$D$5:$D$26,Rates!$E$5:$E$26)),MATCH(H356,Rates!$A$5:$A$26,0)),"?"))</f>
        <v/>
      </c>
      <c r="J356" s="12" t="n"/>
      <c r="K356" s="13">
        <f>IF(H356="","",IFERROR(INDEX(IF(G356="Individual/HUF",Rates!$I$5:$I$26,IF(G356="Company",Rates!$J$5:$J$26,Rates!$K$5:$K$26)),MATCH(H356,Rates!$A$5:$A$26,0)),""))</f>
        <v/>
      </c>
      <c r="L356" s="14" t="n"/>
      <c r="M356" s="13">
        <f>IF(H356="","",IF(L356&lt;&gt;"",IF(E356="Format OK",L356,MAX(L356,INDEX(Rates!$L$5:$L$26,MATCH(H356,Rates!$A$5:$A$26,0)))),IF(K356="","rate?",IF(E356="Format OK",K356,MAX(K356,INDEX(Rates!$L$5:$L$26,MATCH(H356,Rates!$A$5:$A$26,0)))))))</f>
        <v/>
      </c>
      <c r="N356" s="15">
        <f>IF(OR(H356="",NOT(ISNUMBER(M356))),0,IF(AND(LEFT(P356,5)="Below",L356=""),0,ROUND(J356*M356,0)))</f>
        <v/>
      </c>
      <c r="O356" s="15">
        <f>IF(H356="","",SUMIFS($J$5:$J$504,$C$5:$C$504,C356,$H$5:$H$504,H356,$B$5:$B$504,"&lt;="&amp;B356,$B$5:$B$504,"&gt;="&amp;Settings!$B$5))</f>
        <v/>
      </c>
      <c r="P356" s="9">
        <f>IF(H356="","",IFERROR(IF(AND(INDEX(Rates!$F$5:$F$26,MATCH(H356,Rates!$A$5:$A$26,0))=0,INDEX(Rates!$G$5:$G$26,MATCH(H356,Rates!$A$5:$A$26,0))=0),"Deduct (no threshold)",IF(OR(AND(INDEX(Rates!$F$5:$F$26,MATCH(H356,Rates!$A$5:$A$26,0))&gt;0,J356&gt;INDEX(Rates!$F$5:$F$26,MATCH(H356,Rates!$A$5:$A$26,0))),AND(INDEX(Rates!$G$5:$G$26,MATCH(H356,Rates!$A$5:$A$26,0))&gt;0,O356&gt;INDEX(Rates!$G$5:$G$26,MATCH(H356,Rates!$A$5:$A$26,0)))),"Deduct","Below threshold: check")),"?"))</f>
        <v/>
      </c>
      <c r="Q356" s="10" t="n"/>
      <c r="R356" s="16">
        <f>IF(OR(B356="",Q356=""),0,IF(Q356&gt;B356,((YEAR(Q356)-YEAR(B356))*12+MONTH(Q356)-MONTH(B356)+1),0))</f>
        <v/>
      </c>
      <c r="S356" s="15">
        <f>ROUND(N356*Settings!$B$8*R356,0)</f>
        <v/>
      </c>
      <c r="T356" s="17">
        <f>IF(B356="","",IF(MONTH(IF(Q356="",B356,Q356))=3,DATE(YEAR(IF(Q356="",B356,Q356)),4,30),DATE(YEAR(IF(Q356="",B356,Q356)),MONTH(IF(Q356="",B356,Q356))+1,7)))</f>
        <v/>
      </c>
      <c r="U356" s="10" t="n"/>
      <c r="V356" s="11" t="n"/>
      <c r="W356" s="16">
        <f>IF(OR(B356="",N356=0),0,IF(U356="",IF(Settings!$B$4&gt;T356,((YEAR(Settings!$B$4)-YEAR(IF(Q356="",B356,Q356)))*12+MONTH(Settings!$B$4)-MONTH(IF(Q356="",B356,Q356))+1),0),IF(U356&gt;T356,((YEAR(U356)-YEAR(IF(Q356="",B356,Q356)))*12+MONTH(U356)-MONTH(IF(Q356="",B356,Q356))+1),0)))</f>
        <v/>
      </c>
      <c r="X356" s="15">
        <f>ROUND(N356*Settings!$B$9*W356,0)</f>
        <v/>
      </c>
      <c r="Y356" s="15">
        <f>S356+X356</f>
        <v/>
      </c>
      <c r="Z356" s="18">
        <f>IF(B356="","",DATE(YEAR(IF(Q356="",B356,Q356)),MONTH(IF(Q356="",B356,Q356)),1))</f>
        <v/>
      </c>
      <c r="AA356" s="9">
        <f>IF(B356="","","Q"&amp;(INT(MOD(MONTH(IF(Q356="",B356,Q356))-4,12)/3)+1))</f>
        <v/>
      </c>
      <c r="AB356" s="9">
        <f>IF(H356="","",IFERROR(INDEX(Rates!$M$5:$M$26,MATCH(H356,Rates!$A$5:$A$26,0)),""))</f>
        <v/>
      </c>
    </row>
    <row r="357">
      <c r="A357" s="9">
        <f>IF(B357="","",ROW()-4)</f>
        <v/>
      </c>
      <c r="B357" s="10" t="n"/>
      <c r="C357" s="11" t="n"/>
      <c r="D357" s="11" t="n"/>
      <c r="E357" s="9">
        <f>IF(B357="","",IF(D357="","No PAN",IF(AND(LEN(D357)=10,ISERROR(VALUE(LEFT(D357,1))),ISERROR(VALUE(MID(D357,5,1))),ISNUMBER(VALUE(MID(D357,6,4))),ISERROR(VALUE(RIGHT(D357,1)))),"Format OK","Check PAN")))</f>
        <v/>
      </c>
      <c r="F357" s="11" t="n"/>
      <c r="G357" s="9">
        <f>IF(B357="","",IF(F357&lt;&gt;"",F357,IF(E357&lt;&gt;"Format OK","Others",IF(OR(MID(D357,4,1)="P",MID(D357,4,1)="H"),"Individual/HUF",IF(MID(D357,4,1)="C","Company","Others")))))</f>
        <v/>
      </c>
      <c r="H357" s="11" t="n"/>
      <c r="I357" s="9">
        <f>IF(H357="","",IFERROR(INDEX(IF(G357="Individual/HUF",Rates!$C$5:$C$26,IF(G357="Company",Rates!$D$5:$D$26,Rates!$E$5:$E$26)),MATCH(H357,Rates!$A$5:$A$26,0)),"?"))</f>
        <v/>
      </c>
      <c r="J357" s="12" t="n"/>
      <c r="K357" s="13">
        <f>IF(H357="","",IFERROR(INDEX(IF(G357="Individual/HUF",Rates!$I$5:$I$26,IF(G357="Company",Rates!$J$5:$J$26,Rates!$K$5:$K$26)),MATCH(H357,Rates!$A$5:$A$26,0)),""))</f>
        <v/>
      </c>
      <c r="L357" s="14" t="n"/>
      <c r="M357" s="13">
        <f>IF(H357="","",IF(L357&lt;&gt;"",IF(E357="Format OK",L357,MAX(L357,INDEX(Rates!$L$5:$L$26,MATCH(H357,Rates!$A$5:$A$26,0)))),IF(K357="","rate?",IF(E357="Format OK",K357,MAX(K357,INDEX(Rates!$L$5:$L$26,MATCH(H357,Rates!$A$5:$A$26,0)))))))</f>
        <v/>
      </c>
      <c r="N357" s="15">
        <f>IF(OR(H357="",NOT(ISNUMBER(M357))),0,IF(AND(LEFT(P357,5)="Below",L357=""),0,ROUND(J357*M357,0)))</f>
        <v/>
      </c>
      <c r="O357" s="15">
        <f>IF(H357="","",SUMIFS($J$5:$J$504,$C$5:$C$504,C357,$H$5:$H$504,H357,$B$5:$B$504,"&lt;="&amp;B357,$B$5:$B$504,"&gt;="&amp;Settings!$B$5))</f>
        <v/>
      </c>
      <c r="P357" s="9">
        <f>IF(H357="","",IFERROR(IF(AND(INDEX(Rates!$F$5:$F$26,MATCH(H357,Rates!$A$5:$A$26,0))=0,INDEX(Rates!$G$5:$G$26,MATCH(H357,Rates!$A$5:$A$26,0))=0),"Deduct (no threshold)",IF(OR(AND(INDEX(Rates!$F$5:$F$26,MATCH(H357,Rates!$A$5:$A$26,0))&gt;0,J357&gt;INDEX(Rates!$F$5:$F$26,MATCH(H357,Rates!$A$5:$A$26,0))),AND(INDEX(Rates!$G$5:$G$26,MATCH(H357,Rates!$A$5:$A$26,0))&gt;0,O357&gt;INDEX(Rates!$G$5:$G$26,MATCH(H357,Rates!$A$5:$A$26,0)))),"Deduct","Below threshold: check")),"?"))</f>
        <v/>
      </c>
      <c r="Q357" s="10" t="n"/>
      <c r="R357" s="16">
        <f>IF(OR(B357="",Q357=""),0,IF(Q357&gt;B357,((YEAR(Q357)-YEAR(B357))*12+MONTH(Q357)-MONTH(B357)+1),0))</f>
        <v/>
      </c>
      <c r="S357" s="15">
        <f>ROUND(N357*Settings!$B$8*R357,0)</f>
        <v/>
      </c>
      <c r="T357" s="17">
        <f>IF(B357="","",IF(MONTH(IF(Q357="",B357,Q357))=3,DATE(YEAR(IF(Q357="",B357,Q357)),4,30),DATE(YEAR(IF(Q357="",B357,Q357)),MONTH(IF(Q357="",B357,Q357))+1,7)))</f>
        <v/>
      </c>
      <c r="U357" s="10" t="n"/>
      <c r="V357" s="11" t="n"/>
      <c r="W357" s="16">
        <f>IF(OR(B357="",N357=0),0,IF(U357="",IF(Settings!$B$4&gt;T357,((YEAR(Settings!$B$4)-YEAR(IF(Q357="",B357,Q357)))*12+MONTH(Settings!$B$4)-MONTH(IF(Q357="",B357,Q357))+1),0),IF(U357&gt;T357,((YEAR(U357)-YEAR(IF(Q357="",B357,Q357)))*12+MONTH(U357)-MONTH(IF(Q357="",B357,Q357))+1),0)))</f>
        <v/>
      </c>
      <c r="X357" s="15">
        <f>ROUND(N357*Settings!$B$9*W357,0)</f>
        <v/>
      </c>
      <c r="Y357" s="15">
        <f>S357+X357</f>
        <v/>
      </c>
      <c r="Z357" s="18">
        <f>IF(B357="","",DATE(YEAR(IF(Q357="",B357,Q357)),MONTH(IF(Q357="",B357,Q357)),1))</f>
        <v/>
      </c>
      <c r="AA357" s="9">
        <f>IF(B357="","","Q"&amp;(INT(MOD(MONTH(IF(Q357="",B357,Q357))-4,12)/3)+1))</f>
        <v/>
      </c>
      <c r="AB357" s="9">
        <f>IF(H357="","",IFERROR(INDEX(Rates!$M$5:$M$26,MATCH(H357,Rates!$A$5:$A$26,0)),""))</f>
        <v/>
      </c>
    </row>
    <row r="358">
      <c r="A358" s="9">
        <f>IF(B358="","",ROW()-4)</f>
        <v/>
      </c>
      <c r="B358" s="10" t="n"/>
      <c r="C358" s="11" t="n"/>
      <c r="D358" s="11" t="n"/>
      <c r="E358" s="9">
        <f>IF(B358="","",IF(D358="","No PAN",IF(AND(LEN(D358)=10,ISERROR(VALUE(LEFT(D358,1))),ISERROR(VALUE(MID(D358,5,1))),ISNUMBER(VALUE(MID(D358,6,4))),ISERROR(VALUE(RIGHT(D358,1)))),"Format OK","Check PAN")))</f>
        <v/>
      </c>
      <c r="F358" s="11" t="n"/>
      <c r="G358" s="9">
        <f>IF(B358="","",IF(F358&lt;&gt;"",F358,IF(E358&lt;&gt;"Format OK","Others",IF(OR(MID(D358,4,1)="P",MID(D358,4,1)="H"),"Individual/HUF",IF(MID(D358,4,1)="C","Company","Others")))))</f>
        <v/>
      </c>
      <c r="H358" s="11" t="n"/>
      <c r="I358" s="9">
        <f>IF(H358="","",IFERROR(INDEX(IF(G358="Individual/HUF",Rates!$C$5:$C$26,IF(G358="Company",Rates!$D$5:$D$26,Rates!$E$5:$E$26)),MATCH(H358,Rates!$A$5:$A$26,0)),"?"))</f>
        <v/>
      </c>
      <c r="J358" s="12" t="n"/>
      <c r="K358" s="13">
        <f>IF(H358="","",IFERROR(INDEX(IF(G358="Individual/HUF",Rates!$I$5:$I$26,IF(G358="Company",Rates!$J$5:$J$26,Rates!$K$5:$K$26)),MATCH(H358,Rates!$A$5:$A$26,0)),""))</f>
        <v/>
      </c>
      <c r="L358" s="14" t="n"/>
      <c r="M358" s="13">
        <f>IF(H358="","",IF(L358&lt;&gt;"",IF(E358="Format OK",L358,MAX(L358,INDEX(Rates!$L$5:$L$26,MATCH(H358,Rates!$A$5:$A$26,0)))),IF(K358="","rate?",IF(E358="Format OK",K358,MAX(K358,INDEX(Rates!$L$5:$L$26,MATCH(H358,Rates!$A$5:$A$26,0)))))))</f>
        <v/>
      </c>
      <c r="N358" s="15">
        <f>IF(OR(H358="",NOT(ISNUMBER(M358))),0,IF(AND(LEFT(P358,5)="Below",L358=""),0,ROUND(J358*M358,0)))</f>
        <v/>
      </c>
      <c r="O358" s="15">
        <f>IF(H358="","",SUMIFS($J$5:$J$504,$C$5:$C$504,C358,$H$5:$H$504,H358,$B$5:$B$504,"&lt;="&amp;B358,$B$5:$B$504,"&gt;="&amp;Settings!$B$5))</f>
        <v/>
      </c>
      <c r="P358" s="9">
        <f>IF(H358="","",IFERROR(IF(AND(INDEX(Rates!$F$5:$F$26,MATCH(H358,Rates!$A$5:$A$26,0))=0,INDEX(Rates!$G$5:$G$26,MATCH(H358,Rates!$A$5:$A$26,0))=0),"Deduct (no threshold)",IF(OR(AND(INDEX(Rates!$F$5:$F$26,MATCH(H358,Rates!$A$5:$A$26,0))&gt;0,J358&gt;INDEX(Rates!$F$5:$F$26,MATCH(H358,Rates!$A$5:$A$26,0))),AND(INDEX(Rates!$G$5:$G$26,MATCH(H358,Rates!$A$5:$A$26,0))&gt;0,O358&gt;INDEX(Rates!$G$5:$G$26,MATCH(H358,Rates!$A$5:$A$26,0)))),"Deduct","Below threshold: check")),"?"))</f>
        <v/>
      </c>
      <c r="Q358" s="10" t="n"/>
      <c r="R358" s="16">
        <f>IF(OR(B358="",Q358=""),0,IF(Q358&gt;B358,((YEAR(Q358)-YEAR(B358))*12+MONTH(Q358)-MONTH(B358)+1),0))</f>
        <v/>
      </c>
      <c r="S358" s="15">
        <f>ROUND(N358*Settings!$B$8*R358,0)</f>
        <v/>
      </c>
      <c r="T358" s="17">
        <f>IF(B358="","",IF(MONTH(IF(Q358="",B358,Q358))=3,DATE(YEAR(IF(Q358="",B358,Q358)),4,30),DATE(YEAR(IF(Q358="",B358,Q358)),MONTH(IF(Q358="",B358,Q358))+1,7)))</f>
        <v/>
      </c>
      <c r="U358" s="10" t="n"/>
      <c r="V358" s="11" t="n"/>
      <c r="W358" s="16">
        <f>IF(OR(B358="",N358=0),0,IF(U358="",IF(Settings!$B$4&gt;T358,((YEAR(Settings!$B$4)-YEAR(IF(Q358="",B358,Q358)))*12+MONTH(Settings!$B$4)-MONTH(IF(Q358="",B358,Q358))+1),0),IF(U358&gt;T358,((YEAR(U358)-YEAR(IF(Q358="",B358,Q358)))*12+MONTH(U358)-MONTH(IF(Q358="",B358,Q358))+1),0)))</f>
        <v/>
      </c>
      <c r="X358" s="15">
        <f>ROUND(N358*Settings!$B$9*W358,0)</f>
        <v/>
      </c>
      <c r="Y358" s="15">
        <f>S358+X358</f>
        <v/>
      </c>
      <c r="Z358" s="18">
        <f>IF(B358="","",DATE(YEAR(IF(Q358="",B358,Q358)),MONTH(IF(Q358="",B358,Q358)),1))</f>
        <v/>
      </c>
      <c r="AA358" s="9">
        <f>IF(B358="","","Q"&amp;(INT(MOD(MONTH(IF(Q358="",B358,Q358))-4,12)/3)+1))</f>
        <v/>
      </c>
      <c r="AB358" s="9">
        <f>IF(H358="","",IFERROR(INDEX(Rates!$M$5:$M$26,MATCH(H358,Rates!$A$5:$A$26,0)),""))</f>
        <v/>
      </c>
    </row>
    <row r="359">
      <c r="A359" s="9">
        <f>IF(B359="","",ROW()-4)</f>
        <v/>
      </c>
      <c r="B359" s="10" t="n"/>
      <c r="C359" s="11" t="n"/>
      <c r="D359" s="11" t="n"/>
      <c r="E359" s="9">
        <f>IF(B359="","",IF(D359="","No PAN",IF(AND(LEN(D359)=10,ISERROR(VALUE(LEFT(D359,1))),ISERROR(VALUE(MID(D359,5,1))),ISNUMBER(VALUE(MID(D359,6,4))),ISERROR(VALUE(RIGHT(D359,1)))),"Format OK","Check PAN")))</f>
        <v/>
      </c>
      <c r="F359" s="11" t="n"/>
      <c r="G359" s="9">
        <f>IF(B359="","",IF(F359&lt;&gt;"",F359,IF(E359&lt;&gt;"Format OK","Others",IF(OR(MID(D359,4,1)="P",MID(D359,4,1)="H"),"Individual/HUF",IF(MID(D359,4,1)="C","Company","Others")))))</f>
        <v/>
      </c>
      <c r="H359" s="11" t="n"/>
      <c r="I359" s="9">
        <f>IF(H359="","",IFERROR(INDEX(IF(G359="Individual/HUF",Rates!$C$5:$C$26,IF(G359="Company",Rates!$D$5:$D$26,Rates!$E$5:$E$26)),MATCH(H359,Rates!$A$5:$A$26,0)),"?"))</f>
        <v/>
      </c>
      <c r="J359" s="12" t="n"/>
      <c r="K359" s="13">
        <f>IF(H359="","",IFERROR(INDEX(IF(G359="Individual/HUF",Rates!$I$5:$I$26,IF(G359="Company",Rates!$J$5:$J$26,Rates!$K$5:$K$26)),MATCH(H359,Rates!$A$5:$A$26,0)),""))</f>
        <v/>
      </c>
      <c r="L359" s="14" t="n"/>
      <c r="M359" s="13">
        <f>IF(H359="","",IF(L359&lt;&gt;"",IF(E359="Format OK",L359,MAX(L359,INDEX(Rates!$L$5:$L$26,MATCH(H359,Rates!$A$5:$A$26,0)))),IF(K359="","rate?",IF(E359="Format OK",K359,MAX(K359,INDEX(Rates!$L$5:$L$26,MATCH(H359,Rates!$A$5:$A$26,0)))))))</f>
        <v/>
      </c>
      <c r="N359" s="15">
        <f>IF(OR(H359="",NOT(ISNUMBER(M359))),0,IF(AND(LEFT(P359,5)="Below",L359=""),0,ROUND(J359*M359,0)))</f>
        <v/>
      </c>
      <c r="O359" s="15">
        <f>IF(H359="","",SUMIFS($J$5:$J$504,$C$5:$C$504,C359,$H$5:$H$504,H359,$B$5:$B$504,"&lt;="&amp;B359,$B$5:$B$504,"&gt;="&amp;Settings!$B$5))</f>
        <v/>
      </c>
      <c r="P359" s="9">
        <f>IF(H359="","",IFERROR(IF(AND(INDEX(Rates!$F$5:$F$26,MATCH(H359,Rates!$A$5:$A$26,0))=0,INDEX(Rates!$G$5:$G$26,MATCH(H359,Rates!$A$5:$A$26,0))=0),"Deduct (no threshold)",IF(OR(AND(INDEX(Rates!$F$5:$F$26,MATCH(H359,Rates!$A$5:$A$26,0))&gt;0,J359&gt;INDEX(Rates!$F$5:$F$26,MATCH(H359,Rates!$A$5:$A$26,0))),AND(INDEX(Rates!$G$5:$G$26,MATCH(H359,Rates!$A$5:$A$26,0))&gt;0,O359&gt;INDEX(Rates!$G$5:$G$26,MATCH(H359,Rates!$A$5:$A$26,0)))),"Deduct","Below threshold: check")),"?"))</f>
        <v/>
      </c>
      <c r="Q359" s="10" t="n"/>
      <c r="R359" s="16">
        <f>IF(OR(B359="",Q359=""),0,IF(Q359&gt;B359,((YEAR(Q359)-YEAR(B359))*12+MONTH(Q359)-MONTH(B359)+1),0))</f>
        <v/>
      </c>
      <c r="S359" s="15">
        <f>ROUND(N359*Settings!$B$8*R359,0)</f>
        <v/>
      </c>
      <c r="T359" s="17">
        <f>IF(B359="","",IF(MONTH(IF(Q359="",B359,Q359))=3,DATE(YEAR(IF(Q359="",B359,Q359)),4,30),DATE(YEAR(IF(Q359="",B359,Q359)),MONTH(IF(Q359="",B359,Q359))+1,7)))</f>
        <v/>
      </c>
      <c r="U359" s="10" t="n"/>
      <c r="V359" s="11" t="n"/>
      <c r="W359" s="16">
        <f>IF(OR(B359="",N359=0),0,IF(U359="",IF(Settings!$B$4&gt;T359,((YEAR(Settings!$B$4)-YEAR(IF(Q359="",B359,Q359)))*12+MONTH(Settings!$B$4)-MONTH(IF(Q359="",B359,Q359))+1),0),IF(U359&gt;T359,((YEAR(U359)-YEAR(IF(Q359="",B359,Q359)))*12+MONTH(U359)-MONTH(IF(Q359="",B359,Q359))+1),0)))</f>
        <v/>
      </c>
      <c r="X359" s="15">
        <f>ROUND(N359*Settings!$B$9*W359,0)</f>
        <v/>
      </c>
      <c r="Y359" s="15">
        <f>S359+X359</f>
        <v/>
      </c>
      <c r="Z359" s="18">
        <f>IF(B359="","",DATE(YEAR(IF(Q359="",B359,Q359)),MONTH(IF(Q359="",B359,Q359)),1))</f>
        <v/>
      </c>
      <c r="AA359" s="9">
        <f>IF(B359="","","Q"&amp;(INT(MOD(MONTH(IF(Q359="",B359,Q359))-4,12)/3)+1))</f>
        <v/>
      </c>
      <c r="AB359" s="9">
        <f>IF(H359="","",IFERROR(INDEX(Rates!$M$5:$M$26,MATCH(H359,Rates!$A$5:$A$26,0)),""))</f>
        <v/>
      </c>
    </row>
    <row r="360">
      <c r="A360" s="9">
        <f>IF(B360="","",ROW()-4)</f>
        <v/>
      </c>
      <c r="B360" s="10" t="n"/>
      <c r="C360" s="11" t="n"/>
      <c r="D360" s="11" t="n"/>
      <c r="E360" s="9">
        <f>IF(B360="","",IF(D360="","No PAN",IF(AND(LEN(D360)=10,ISERROR(VALUE(LEFT(D360,1))),ISERROR(VALUE(MID(D360,5,1))),ISNUMBER(VALUE(MID(D360,6,4))),ISERROR(VALUE(RIGHT(D360,1)))),"Format OK","Check PAN")))</f>
        <v/>
      </c>
      <c r="F360" s="11" t="n"/>
      <c r="G360" s="9">
        <f>IF(B360="","",IF(F360&lt;&gt;"",F360,IF(E360&lt;&gt;"Format OK","Others",IF(OR(MID(D360,4,1)="P",MID(D360,4,1)="H"),"Individual/HUF",IF(MID(D360,4,1)="C","Company","Others")))))</f>
        <v/>
      </c>
      <c r="H360" s="11" t="n"/>
      <c r="I360" s="9">
        <f>IF(H360="","",IFERROR(INDEX(IF(G360="Individual/HUF",Rates!$C$5:$C$26,IF(G360="Company",Rates!$D$5:$D$26,Rates!$E$5:$E$26)),MATCH(H360,Rates!$A$5:$A$26,0)),"?"))</f>
        <v/>
      </c>
      <c r="J360" s="12" t="n"/>
      <c r="K360" s="13">
        <f>IF(H360="","",IFERROR(INDEX(IF(G360="Individual/HUF",Rates!$I$5:$I$26,IF(G360="Company",Rates!$J$5:$J$26,Rates!$K$5:$K$26)),MATCH(H360,Rates!$A$5:$A$26,0)),""))</f>
        <v/>
      </c>
      <c r="L360" s="14" t="n"/>
      <c r="M360" s="13">
        <f>IF(H360="","",IF(L360&lt;&gt;"",IF(E360="Format OK",L360,MAX(L360,INDEX(Rates!$L$5:$L$26,MATCH(H360,Rates!$A$5:$A$26,0)))),IF(K360="","rate?",IF(E360="Format OK",K360,MAX(K360,INDEX(Rates!$L$5:$L$26,MATCH(H360,Rates!$A$5:$A$26,0)))))))</f>
        <v/>
      </c>
      <c r="N360" s="15">
        <f>IF(OR(H360="",NOT(ISNUMBER(M360))),0,IF(AND(LEFT(P360,5)="Below",L360=""),0,ROUND(J360*M360,0)))</f>
        <v/>
      </c>
      <c r="O360" s="15">
        <f>IF(H360="","",SUMIFS($J$5:$J$504,$C$5:$C$504,C360,$H$5:$H$504,H360,$B$5:$B$504,"&lt;="&amp;B360,$B$5:$B$504,"&gt;="&amp;Settings!$B$5))</f>
        <v/>
      </c>
      <c r="P360" s="9">
        <f>IF(H360="","",IFERROR(IF(AND(INDEX(Rates!$F$5:$F$26,MATCH(H360,Rates!$A$5:$A$26,0))=0,INDEX(Rates!$G$5:$G$26,MATCH(H360,Rates!$A$5:$A$26,0))=0),"Deduct (no threshold)",IF(OR(AND(INDEX(Rates!$F$5:$F$26,MATCH(H360,Rates!$A$5:$A$26,0))&gt;0,J360&gt;INDEX(Rates!$F$5:$F$26,MATCH(H360,Rates!$A$5:$A$26,0))),AND(INDEX(Rates!$G$5:$G$26,MATCH(H360,Rates!$A$5:$A$26,0))&gt;0,O360&gt;INDEX(Rates!$G$5:$G$26,MATCH(H360,Rates!$A$5:$A$26,0)))),"Deduct","Below threshold: check")),"?"))</f>
        <v/>
      </c>
      <c r="Q360" s="10" t="n"/>
      <c r="R360" s="16">
        <f>IF(OR(B360="",Q360=""),0,IF(Q360&gt;B360,((YEAR(Q360)-YEAR(B360))*12+MONTH(Q360)-MONTH(B360)+1),0))</f>
        <v/>
      </c>
      <c r="S360" s="15">
        <f>ROUND(N360*Settings!$B$8*R360,0)</f>
        <v/>
      </c>
      <c r="T360" s="17">
        <f>IF(B360="","",IF(MONTH(IF(Q360="",B360,Q360))=3,DATE(YEAR(IF(Q360="",B360,Q360)),4,30),DATE(YEAR(IF(Q360="",B360,Q360)),MONTH(IF(Q360="",B360,Q360))+1,7)))</f>
        <v/>
      </c>
      <c r="U360" s="10" t="n"/>
      <c r="V360" s="11" t="n"/>
      <c r="W360" s="16">
        <f>IF(OR(B360="",N360=0),0,IF(U360="",IF(Settings!$B$4&gt;T360,((YEAR(Settings!$B$4)-YEAR(IF(Q360="",B360,Q360)))*12+MONTH(Settings!$B$4)-MONTH(IF(Q360="",B360,Q360))+1),0),IF(U360&gt;T360,((YEAR(U360)-YEAR(IF(Q360="",B360,Q360)))*12+MONTH(U360)-MONTH(IF(Q360="",B360,Q360))+1),0)))</f>
        <v/>
      </c>
      <c r="X360" s="15">
        <f>ROUND(N360*Settings!$B$9*W360,0)</f>
        <v/>
      </c>
      <c r="Y360" s="15">
        <f>S360+X360</f>
        <v/>
      </c>
      <c r="Z360" s="18">
        <f>IF(B360="","",DATE(YEAR(IF(Q360="",B360,Q360)),MONTH(IF(Q360="",B360,Q360)),1))</f>
        <v/>
      </c>
      <c r="AA360" s="9">
        <f>IF(B360="","","Q"&amp;(INT(MOD(MONTH(IF(Q360="",B360,Q360))-4,12)/3)+1))</f>
        <v/>
      </c>
      <c r="AB360" s="9">
        <f>IF(H360="","",IFERROR(INDEX(Rates!$M$5:$M$26,MATCH(H360,Rates!$A$5:$A$26,0)),""))</f>
        <v/>
      </c>
    </row>
    <row r="361">
      <c r="A361" s="9">
        <f>IF(B361="","",ROW()-4)</f>
        <v/>
      </c>
      <c r="B361" s="10" t="n"/>
      <c r="C361" s="11" t="n"/>
      <c r="D361" s="11" t="n"/>
      <c r="E361" s="9">
        <f>IF(B361="","",IF(D361="","No PAN",IF(AND(LEN(D361)=10,ISERROR(VALUE(LEFT(D361,1))),ISERROR(VALUE(MID(D361,5,1))),ISNUMBER(VALUE(MID(D361,6,4))),ISERROR(VALUE(RIGHT(D361,1)))),"Format OK","Check PAN")))</f>
        <v/>
      </c>
      <c r="F361" s="11" t="n"/>
      <c r="G361" s="9">
        <f>IF(B361="","",IF(F361&lt;&gt;"",F361,IF(E361&lt;&gt;"Format OK","Others",IF(OR(MID(D361,4,1)="P",MID(D361,4,1)="H"),"Individual/HUF",IF(MID(D361,4,1)="C","Company","Others")))))</f>
        <v/>
      </c>
      <c r="H361" s="11" t="n"/>
      <c r="I361" s="9">
        <f>IF(H361="","",IFERROR(INDEX(IF(G361="Individual/HUF",Rates!$C$5:$C$26,IF(G361="Company",Rates!$D$5:$D$26,Rates!$E$5:$E$26)),MATCH(H361,Rates!$A$5:$A$26,0)),"?"))</f>
        <v/>
      </c>
      <c r="J361" s="12" t="n"/>
      <c r="K361" s="13">
        <f>IF(H361="","",IFERROR(INDEX(IF(G361="Individual/HUF",Rates!$I$5:$I$26,IF(G361="Company",Rates!$J$5:$J$26,Rates!$K$5:$K$26)),MATCH(H361,Rates!$A$5:$A$26,0)),""))</f>
        <v/>
      </c>
      <c r="L361" s="14" t="n"/>
      <c r="M361" s="13">
        <f>IF(H361="","",IF(L361&lt;&gt;"",IF(E361="Format OK",L361,MAX(L361,INDEX(Rates!$L$5:$L$26,MATCH(H361,Rates!$A$5:$A$26,0)))),IF(K361="","rate?",IF(E361="Format OK",K361,MAX(K361,INDEX(Rates!$L$5:$L$26,MATCH(H361,Rates!$A$5:$A$26,0)))))))</f>
        <v/>
      </c>
      <c r="N361" s="15">
        <f>IF(OR(H361="",NOT(ISNUMBER(M361))),0,IF(AND(LEFT(P361,5)="Below",L361=""),0,ROUND(J361*M361,0)))</f>
        <v/>
      </c>
      <c r="O361" s="15">
        <f>IF(H361="","",SUMIFS($J$5:$J$504,$C$5:$C$504,C361,$H$5:$H$504,H361,$B$5:$B$504,"&lt;="&amp;B361,$B$5:$B$504,"&gt;="&amp;Settings!$B$5))</f>
        <v/>
      </c>
      <c r="P361" s="9">
        <f>IF(H361="","",IFERROR(IF(AND(INDEX(Rates!$F$5:$F$26,MATCH(H361,Rates!$A$5:$A$26,0))=0,INDEX(Rates!$G$5:$G$26,MATCH(H361,Rates!$A$5:$A$26,0))=0),"Deduct (no threshold)",IF(OR(AND(INDEX(Rates!$F$5:$F$26,MATCH(H361,Rates!$A$5:$A$26,0))&gt;0,J361&gt;INDEX(Rates!$F$5:$F$26,MATCH(H361,Rates!$A$5:$A$26,0))),AND(INDEX(Rates!$G$5:$G$26,MATCH(H361,Rates!$A$5:$A$26,0))&gt;0,O361&gt;INDEX(Rates!$G$5:$G$26,MATCH(H361,Rates!$A$5:$A$26,0)))),"Deduct","Below threshold: check")),"?"))</f>
        <v/>
      </c>
      <c r="Q361" s="10" t="n"/>
      <c r="R361" s="16">
        <f>IF(OR(B361="",Q361=""),0,IF(Q361&gt;B361,((YEAR(Q361)-YEAR(B361))*12+MONTH(Q361)-MONTH(B361)+1),0))</f>
        <v/>
      </c>
      <c r="S361" s="15">
        <f>ROUND(N361*Settings!$B$8*R361,0)</f>
        <v/>
      </c>
      <c r="T361" s="17">
        <f>IF(B361="","",IF(MONTH(IF(Q361="",B361,Q361))=3,DATE(YEAR(IF(Q361="",B361,Q361)),4,30),DATE(YEAR(IF(Q361="",B361,Q361)),MONTH(IF(Q361="",B361,Q361))+1,7)))</f>
        <v/>
      </c>
      <c r="U361" s="10" t="n"/>
      <c r="V361" s="11" t="n"/>
      <c r="W361" s="16">
        <f>IF(OR(B361="",N361=0),0,IF(U361="",IF(Settings!$B$4&gt;T361,((YEAR(Settings!$B$4)-YEAR(IF(Q361="",B361,Q361)))*12+MONTH(Settings!$B$4)-MONTH(IF(Q361="",B361,Q361))+1),0),IF(U361&gt;T361,((YEAR(U361)-YEAR(IF(Q361="",B361,Q361)))*12+MONTH(U361)-MONTH(IF(Q361="",B361,Q361))+1),0)))</f>
        <v/>
      </c>
      <c r="X361" s="15">
        <f>ROUND(N361*Settings!$B$9*W361,0)</f>
        <v/>
      </c>
      <c r="Y361" s="15">
        <f>S361+X361</f>
        <v/>
      </c>
      <c r="Z361" s="18">
        <f>IF(B361="","",DATE(YEAR(IF(Q361="",B361,Q361)),MONTH(IF(Q361="",B361,Q361)),1))</f>
        <v/>
      </c>
      <c r="AA361" s="9">
        <f>IF(B361="","","Q"&amp;(INT(MOD(MONTH(IF(Q361="",B361,Q361))-4,12)/3)+1))</f>
        <v/>
      </c>
      <c r="AB361" s="9">
        <f>IF(H361="","",IFERROR(INDEX(Rates!$M$5:$M$26,MATCH(H361,Rates!$A$5:$A$26,0)),""))</f>
        <v/>
      </c>
    </row>
    <row r="362">
      <c r="A362" s="9">
        <f>IF(B362="","",ROW()-4)</f>
        <v/>
      </c>
      <c r="B362" s="10" t="n"/>
      <c r="C362" s="11" t="n"/>
      <c r="D362" s="11" t="n"/>
      <c r="E362" s="9">
        <f>IF(B362="","",IF(D362="","No PAN",IF(AND(LEN(D362)=10,ISERROR(VALUE(LEFT(D362,1))),ISERROR(VALUE(MID(D362,5,1))),ISNUMBER(VALUE(MID(D362,6,4))),ISERROR(VALUE(RIGHT(D362,1)))),"Format OK","Check PAN")))</f>
        <v/>
      </c>
      <c r="F362" s="11" t="n"/>
      <c r="G362" s="9">
        <f>IF(B362="","",IF(F362&lt;&gt;"",F362,IF(E362&lt;&gt;"Format OK","Others",IF(OR(MID(D362,4,1)="P",MID(D362,4,1)="H"),"Individual/HUF",IF(MID(D362,4,1)="C","Company","Others")))))</f>
        <v/>
      </c>
      <c r="H362" s="11" t="n"/>
      <c r="I362" s="9">
        <f>IF(H362="","",IFERROR(INDEX(IF(G362="Individual/HUF",Rates!$C$5:$C$26,IF(G362="Company",Rates!$D$5:$D$26,Rates!$E$5:$E$26)),MATCH(H362,Rates!$A$5:$A$26,0)),"?"))</f>
        <v/>
      </c>
      <c r="J362" s="12" t="n"/>
      <c r="K362" s="13">
        <f>IF(H362="","",IFERROR(INDEX(IF(G362="Individual/HUF",Rates!$I$5:$I$26,IF(G362="Company",Rates!$J$5:$J$26,Rates!$K$5:$K$26)),MATCH(H362,Rates!$A$5:$A$26,0)),""))</f>
        <v/>
      </c>
      <c r="L362" s="14" t="n"/>
      <c r="M362" s="13">
        <f>IF(H362="","",IF(L362&lt;&gt;"",IF(E362="Format OK",L362,MAX(L362,INDEX(Rates!$L$5:$L$26,MATCH(H362,Rates!$A$5:$A$26,0)))),IF(K362="","rate?",IF(E362="Format OK",K362,MAX(K362,INDEX(Rates!$L$5:$L$26,MATCH(H362,Rates!$A$5:$A$26,0)))))))</f>
        <v/>
      </c>
      <c r="N362" s="15">
        <f>IF(OR(H362="",NOT(ISNUMBER(M362))),0,IF(AND(LEFT(P362,5)="Below",L362=""),0,ROUND(J362*M362,0)))</f>
        <v/>
      </c>
      <c r="O362" s="15">
        <f>IF(H362="","",SUMIFS($J$5:$J$504,$C$5:$C$504,C362,$H$5:$H$504,H362,$B$5:$B$504,"&lt;="&amp;B362,$B$5:$B$504,"&gt;="&amp;Settings!$B$5))</f>
        <v/>
      </c>
      <c r="P362" s="9">
        <f>IF(H362="","",IFERROR(IF(AND(INDEX(Rates!$F$5:$F$26,MATCH(H362,Rates!$A$5:$A$26,0))=0,INDEX(Rates!$G$5:$G$26,MATCH(H362,Rates!$A$5:$A$26,0))=0),"Deduct (no threshold)",IF(OR(AND(INDEX(Rates!$F$5:$F$26,MATCH(H362,Rates!$A$5:$A$26,0))&gt;0,J362&gt;INDEX(Rates!$F$5:$F$26,MATCH(H362,Rates!$A$5:$A$26,0))),AND(INDEX(Rates!$G$5:$G$26,MATCH(H362,Rates!$A$5:$A$26,0))&gt;0,O362&gt;INDEX(Rates!$G$5:$G$26,MATCH(H362,Rates!$A$5:$A$26,0)))),"Deduct","Below threshold: check")),"?"))</f>
        <v/>
      </c>
      <c r="Q362" s="10" t="n"/>
      <c r="R362" s="16">
        <f>IF(OR(B362="",Q362=""),0,IF(Q362&gt;B362,((YEAR(Q362)-YEAR(B362))*12+MONTH(Q362)-MONTH(B362)+1),0))</f>
        <v/>
      </c>
      <c r="S362" s="15">
        <f>ROUND(N362*Settings!$B$8*R362,0)</f>
        <v/>
      </c>
      <c r="T362" s="17">
        <f>IF(B362="","",IF(MONTH(IF(Q362="",B362,Q362))=3,DATE(YEAR(IF(Q362="",B362,Q362)),4,30),DATE(YEAR(IF(Q362="",B362,Q362)),MONTH(IF(Q362="",B362,Q362))+1,7)))</f>
        <v/>
      </c>
      <c r="U362" s="10" t="n"/>
      <c r="V362" s="11" t="n"/>
      <c r="W362" s="16">
        <f>IF(OR(B362="",N362=0),0,IF(U362="",IF(Settings!$B$4&gt;T362,((YEAR(Settings!$B$4)-YEAR(IF(Q362="",B362,Q362)))*12+MONTH(Settings!$B$4)-MONTH(IF(Q362="",B362,Q362))+1),0),IF(U362&gt;T362,((YEAR(U362)-YEAR(IF(Q362="",B362,Q362)))*12+MONTH(U362)-MONTH(IF(Q362="",B362,Q362))+1),0)))</f>
        <v/>
      </c>
      <c r="X362" s="15">
        <f>ROUND(N362*Settings!$B$9*W362,0)</f>
        <v/>
      </c>
      <c r="Y362" s="15">
        <f>S362+X362</f>
        <v/>
      </c>
      <c r="Z362" s="18">
        <f>IF(B362="","",DATE(YEAR(IF(Q362="",B362,Q362)),MONTH(IF(Q362="",B362,Q362)),1))</f>
        <v/>
      </c>
      <c r="AA362" s="9">
        <f>IF(B362="","","Q"&amp;(INT(MOD(MONTH(IF(Q362="",B362,Q362))-4,12)/3)+1))</f>
        <v/>
      </c>
      <c r="AB362" s="9">
        <f>IF(H362="","",IFERROR(INDEX(Rates!$M$5:$M$26,MATCH(H362,Rates!$A$5:$A$26,0)),""))</f>
        <v/>
      </c>
    </row>
    <row r="363">
      <c r="A363" s="9">
        <f>IF(B363="","",ROW()-4)</f>
        <v/>
      </c>
      <c r="B363" s="10" t="n"/>
      <c r="C363" s="11" t="n"/>
      <c r="D363" s="11" t="n"/>
      <c r="E363" s="9">
        <f>IF(B363="","",IF(D363="","No PAN",IF(AND(LEN(D363)=10,ISERROR(VALUE(LEFT(D363,1))),ISERROR(VALUE(MID(D363,5,1))),ISNUMBER(VALUE(MID(D363,6,4))),ISERROR(VALUE(RIGHT(D363,1)))),"Format OK","Check PAN")))</f>
        <v/>
      </c>
      <c r="F363" s="11" t="n"/>
      <c r="G363" s="9">
        <f>IF(B363="","",IF(F363&lt;&gt;"",F363,IF(E363&lt;&gt;"Format OK","Others",IF(OR(MID(D363,4,1)="P",MID(D363,4,1)="H"),"Individual/HUF",IF(MID(D363,4,1)="C","Company","Others")))))</f>
        <v/>
      </c>
      <c r="H363" s="11" t="n"/>
      <c r="I363" s="9">
        <f>IF(H363="","",IFERROR(INDEX(IF(G363="Individual/HUF",Rates!$C$5:$C$26,IF(G363="Company",Rates!$D$5:$D$26,Rates!$E$5:$E$26)),MATCH(H363,Rates!$A$5:$A$26,0)),"?"))</f>
        <v/>
      </c>
      <c r="J363" s="12" t="n"/>
      <c r="K363" s="13">
        <f>IF(H363="","",IFERROR(INDEX(IF(G363="Individual/HUF",Rates!$I$5:$I$26,IF(G363="Company",Rates!$J$5:$J$26,Rates!$K$5:$K$26)),MATCH(H363,Rates!$A$5:$A$26,0)),""))</f>
        <v/>
      </c>
      <c r="L363" s="14" t="n"/>
      <c r="M363" s="13">
        <f>IF(H363="","",IF(L363&lt;&gt;"",IF(E363="Format OK",L363,MAX(L363,INDEX(Rates!$L$5:$L$26,MATCH(H363,Rates!$A$5:$A$26,0)))),IF(K363="","rate?",IF(E363="Format OK",K363,MAX(K363,INDEX(Rates!$L$5:$L$26,MATCH(H363,Rates!$A$5:$A$26,0)))))))</f>
        <v/>
      </c>
      <c r="N363" s="15">
        <f>IF(OR(H363="",NOT(ISNUMBER(M363))),0,IF(AND(LEFT(P363,5)="Below",L363=""),0,ROUND(J363*M363,0)))</f>
        <v/>
      </c>
      <c r="O363" s="15">
        <f>IF(H363="","",SUMIFS($J$5:$J$504,$C$5:$C$504,C363,$H$5:$H$504,H363,$B$5:$B$504,"&lt;="&amp;B363,$B$5:$B$504,"&gt;="&amp;Settings!$B$5))</f>
        <v/>
      </c>
      <c r="P363" s="9">
        <f>IF(H363="","",IFERROR(IF(AND(INDEX(Rates!$F$5:$F$26,MATCH(H363,Rates!$A$5:$A$26,0))=0,INDEX(Rates!$G$5:$G$26,MATCH(H363,Rates!$A$5:$A$26,0))=0),"Deduct (no threshold)",IF(OR(AND(INDEX(Rates!$F$5:$F$26,MATCH(H363,Rates!$A$5:$A$26,0))&gt;0,J363&gt;INDEX(Rates!$F$5:$F$26,MATCH(H363,Rates!$A$5:$A$26,0))),AND(INDEX(Rates!$G$5:$G$26,MATCH(H363,Rates!$A$5:$A$26,0))&gt;0,O363&gt;INDEX(Rates!$G$5:$G$26,MATCH(H363,Rates!$A$5:$A$26,0)))),"Deduct","Below threshold: check")),"?"))</f>
        <v/>
      </c>
      <c r="Q363" s="10" t="n"/>
      <c r="R363" s="16">
        <f>IF(OR(B363="",Q363=""),0,IF(Q363&gt;B363,((YEAR(Q363)-YEAR(B363))*12+MONTH(Q363)-MONTH(B363)+1),0))</f>
        <v/>
      </c>
      <c r="S363" s="15">
        <f>ROUND(N363*Settings!$B$8*R363,0)</f>
        <v/>
      </c>
      <c r="T363" s="17">
        <f>IF(B363="","",IF(MONTH(IF(Q363="",B363,Q363))=3,DATE(YEAR(IF(Q363="",B363,Q363)),4,30),DATE(YEAR(IF(Q363="",B363,Q363)),MONTH(IF(Q363="",B363,Q363))+1,7)))</f>
        <v/>
      </c>
      <c r="U363" s="10" t="n"/>
      <c r="V363" s="11" t="n"/>
      <c r="W363" s="16">
        <f>IF(OR(B363="",N363=0),0,IF(U363="",IF(Settings!$B$4&gt;T363,((YEAR(Settings!$B$4)-YEAR(IF(Q363="",B363,Q363)))*12+MONTH(Settings!$B$4)-MONTH(IF(Q363="",B363,Q363))+1),0),IF(U363&gt;T363,((YEAR(U363)-YEAR(IF(Q363="",B363,Q363)))*12+MONTH(U363)-MONTH(IF(Q363="",B363,Q363))+1),0)))</f>
        <v/>
      </c>
      <c r="X363" s="15">
        <f>ROUND(N363*Settings!$B$9*W363,0)</f>
        <v/>
      </c>
      <c r="Y363" s="15">
        <f>S363+X363</f>
        <v/>
      </c>
      <c r="Z363" s="18">
        <f>IF(B363="","",DATE(YEAR(IF(Q363="",B363,Q363)),MONTH(IF(Q363="",B363,Q363)),1))</f>
        <v/>
      </c>
      <c r="AA363" s="9">
        <f>IF(B363="","","Q"&amp;(INT(MOD(MONTH(IF(Q363="",B363,Q363))-4,12)/3)+1))</f>
        <v/>
      </c>
      <c r="AB363" s="9">
        <f>IF(H363="","",IFERROR(INDEX(Rates!$M$5:$M$26,MATCH(H363,Rates!$A$5:$A$26,0)),""))</f>
        <v/>
      </c>
    </row>
    <row r="364">
      <c r="A364" s="9">
        <f>IF(B364="","",ROW()-4)</f>
        <v/>
      </c>
      <c r="B364" s="10" t="n"/>
      <c r="C364" s="11" t="n"/>
      <c r="D364" s="11" t="n"/>
      <c r="E364" s="9">
        <f>IF(B364="","",IF(D364="","No PAN",IF(AND(LEN(D364)=10,ISERROR(VALUE(LEFT(D364,1))),ISERROR(VALUE(MID(D364,5,1))),ISNUMBER(VALUE(MID(D364,6,4))),ISERROR(VALUE(RIGHT(D364,1)))),"Format OK","Check PAN")))</f>
        <v/>
      </c>
      <c r="F364" s="11" t="n"/>
      <c r="G364" s="9">
        <f>IF(B364="","",IF(F364&lt;&gt;"",F364,IF(E364&lt;&gt;"Format OK","Others",IF(OR(MID(D364,4,1)="P",MID(D364,4,1)="H"),"Individual/HUF",IF(MID(D364,4,1)="C","Company","Others")))))</f>
        <v/>
      </c>
      <c r="H364" s="11" t="n"/>
      <c r="I364" s="9">
        <f>IF(H364="","",IFERROR(INDEX(IF(G364="Individual/HUF",Rates!$C$5:$C$26,IF(G364="Company",Rates!$D$5:$D$26,Rates!$E$5:$E$26)),MATCH(H364,Rates!$A$5:$A$26,0)),"?"))</f>
        <v/>
      </c>
      <c r="J364" s="12" t="n"/>
      <c r="K364" s="13">
        <f>IF(H364="","",IFERROR(INDEX(IF(G364="Individual/HUF",Rates!$I$5:$I$26,IF(G364="Company",Rates!$J$5:$J$26,Rates!$K$5:$K$26)),MATCH(H364,Rates!$A$5:$A$26,0)),""))</f>
        <v/>
      </c>
      <c r="L364" s="14" t="n"/>
      <c r="M364" s="13">
        <f>IF(H364="","",IF(L364&lt;&gt;"",IF(E364="Format OK",L364,MAX(L364,INDEX(Rates!$L$5:$L$26,MATCH(H364,Rates!$A$5:$A$26,0)))),IF(K364="","rate?",IF(E364="Format OK",K364,MAX(K364,INDEX(Rates!$L$5:$L$26,MATCH(H364,Rates!$A$5:$A$26,0)))))))</f>
        <v/>
      </c>
      <c r="N364" s="15">
        <f>IF(OR(H364="",NOT(ISNUMBER(M364))),0,IF(AND(LEFT(P364,5)="Below",L364=""),0,ROUND(J364*M364,0)))</f>
        <v/>
      </c>
      <c r="O364" s="15">
        <f>IF(H364="","",SUMIFS($J$5:$J$504,$C$5:$C$504,C364,$H$5:$H$504,H364,$B$5:$B$504,"&lt;="&amp;B364,$B$5:$B$504,"&gt;="&amp;Settings!$B$5))</f>
        <v/>
      </c>
      <c r="P364" s="9">
        <f>IF(H364="","",IFERROR(IF(AND(INDEX(Rates!$F$5:$F$26,MATCH(H364,Rates!$A$5:$A$26,0))=0,INDEX(Rates!$G$5:$G$26,MATCH(H364,Rates!$A$5:$A$26,0))=0),"Deduct (no threshold)",IF(OR(AND(INDEX(Rates!$F$5:$F$26,MATCH(H364,Rates!$A$5:$A$26,0))&gt;0,J364&gt;INDEX(Rates!$F$5:$F$26,MATCH(H364,Rates!$A$5:$A$26,0))),AND(INDEX(Rates!$G$5:$G$26,MATCH(H364,Rates!$A$5:$A$26,0))&gt;0,O364&gt;INDEX(Rates!$G$5:$G$26,MATCH(H364,Rates!$A$5:$A$26,0)))),"Deduct","Below threshold: check")),"?"))</f>
        <v/>
      </c>
      <c r="Q364" s="10" t="n"/>
      <c r="R364" s="16">
        <f>IF(OR(B364="",Q364=""),0,IF(Q364&gt;B364,((YEAR(Q364)-YEAR(B364))*12+MONTH(Q364)-MONTH(B364)+1),0))</f>
        <v/>
      </c>
      <c r="S364" s="15">
        <f>ROUND(N364*Settings!$B$8*R364,0)</f>
        <v/>
      </c>
      <c r="T364" s="17">
        <f>IF(B364="","",IF(MONTH(IF(Q364="",B364,Q364))=3,DATE(YEAR(IF(Q364="",B364,Q364)),4,30),DATE(YEAR(IF(Q364="",B364,Q364)),MONTH(IF(Q364="",B364,Q364))+1,7)))</f>
        <v/>
      </c>
      <c r="U364" s="10" t="n"/>
      <c r="V364" s="11" t="n"/>
      <c r="W364" s="16">
        <f>IF(OR(B364="",N364=0),0,IF(U364="",IF(Settings!$B$4&gt;T364,((YEAR(Settings!$B$4)-YEAR(IF(Q364="",B364,Q364)))*12+MONTH(Settings!$B$4)-MONTH(IF(Q364="",B364,Q364))+1),0),IF(U364&gt;T364,((YEAR(U364)-YEAR(IF(Q364="",B364,Q364)))*12+MONTH(U364)-MONTH(IF(Q364="",B364,Q364))+1),0)))</f>
        <v/>
      </c>
      <c r="X364" s="15">
        <f>ROUND(N364*Settings!$B$9*W364,0)</f>
        <v/>
      </c>
      <c r="Y364" s="15">
        <f>S364+X364</f>
        <v/>
      </c>
      <c r="Z364" s="18">
        <f>IF(B364="","",DATE(YEAR(IF(Q364="",B364,Q364)),MONTH(IF(Q364="",B364,Q364)),1))</f>
        <v/>
      </c>
      <c r="AA364" s="9">
        <f>IF(B364="","","Q"&amp;(INT(MOD(MONTH(IF(Q364="",B364,Q364))-4,12)/3)+1))</f>
        <v/>
      </c>
      <c r="AB364" s="9">
        <f>IF(H364="","",IFERROR(INDEX(Rates!$M$5:$M$26,MATCH(H364,Rates!$A$5:$A$26,0)),""))</f>
        <v/>
      </c>
    </row>
    <row r="365">
      <c r="A365" s="9">
        <f>IF(B365="","",ROW()-4)</f>
        <v/>
      </c>
      <c r="B365" s="10" t="n"/>
      <c r="C365" s="11" t="n"/>
      <c r="D365" s="11" t="n"/>
      <c r="E365" s="9">
        <f>IF(B365="","",IF(D365="","No PAN",IF(AND(LEN(D365)=10,ISERROR(VALUE(LEFT(D365,1))),ISERROR(VALUE(MID(D365,5,1))),ISNUMBER(VALUE(MID(D365,6,4))),ISERROR(VALUE(RIGHT(D365,1)))),"Format OK","Check PAN")))</f>
        <v/>
      </c>
      <c r="F365" s="11" t="n"/>
      <c r="G365" s="9">
        <f>IF(B365="","",IF(F365&lt;&gt;"",F365,IF(E365&lt;&gt;"Format OK","Others",IF(OR(MID(D365,4,1)="P",MID(D365,4,1)="H"),"Individual/HUF",IF(MID(D365,4,1)="C","Company","Others")))))</f>
        <v/>
      </c>
      <c r="H365" s="11" t="n"/>
      <c r="I365" s="9">
        <f>IF(H365="","",IFERROR(INDEX(IF(G365="Individual/HUF",Rates!$C$5:$C$26,IF(G365="Company",Rates!$D$5:$D$26,Rates!$E$5:$E$26)),MATCH(H365,Rates!$A$5:$A$26,0)),"?"))</f>
        <v/>
      </c>
      <c r="J365" s="12" t="n"/>
      <c r="K365" s="13">
        <f>IF(H365="","",IFERROR(INDEX(IF(G365="Individual/HUF",Rates!$I$5:$I$26,IF(G365="Company",Rates!$J$5:$J$26,Rates!$K$5:$K$26)),MATCH(H365,Rates!$A$5:$A$26,0)),""))</f>
        <v/>
      </c>
      <c r="L365" s="14" t="n"/>
      <c r="M365" s="13">
        <f>IF(H365="","",IF(L365&lt;&gt;"",IF(E365="Format OK",L365,MAX(L365,INDEX(Rates!$L$5:$L$26,MATCH(H365,Rates!$A$5:$A$26,0)))),IF(K365="","rate?",IF(E365="Format OK",K365,MAX(K365,INDEX(Rates!$L$5:$L$26,MATCH(H365,Rates!$A$5:$A$26,0)))))))</f>
        <v/>
      </c>
      <c r="N365" s="15">
        <f>IF(OR(H365="",NOT(ISNUMBER(M365))),0,IF(AND(LEFT(P365,5)="Below",L365=""),0,ROUND(J365*M365,0)))</f>
        <v/>
      </c>
      <c r="O365" s="15">
        <f>IF(H365="","",SUMIFS($J$5:$J$504,$C$5:$C$504,C365,$H$5:$H$504,H365,$B$5:$B$504,"&lt;="&amp;B365,$B$5:$B$504,"&gt;="&amp;Settings!$B$5))</f>
        <v/>
      </c>
      <c r="P365" s="9">
        <f>IF(H365="","",IFERROR(IF(AND(INDEX(Rates!$F$5:$F$26,MATCH(H365,Rates!$A$5:$A$26,0))=0,INDEX(Rates!$G$5:$G$26,MATCH(H365,Rates!$A$5:$A$26,0))=0),"Deduct (no threshold)",IF(OR(AND(INDEX(Rates!$F$5:$F$26,MATCH(H365,Rates!$A$5:$A$26,0))&gt;0,J365&gt;INDEX(Rates!$F$5:$F$26,MATCH(H365,Rates!$A$5:$A$26,0))),AND(INDEX(Rates!$G$5:$G$26,MATCH(H365,Rates!$A$5:$A$26,0))&gt;0,O365&gt;INDEX(Rates!$G$5:$G$26,MATCH(H365,Rates!$A$5:$A$26,0)))),"Deduct","Below threshold: check")),"?"))</f>
        <v/>
      </c>
      <c r="Q365" s="10" t="n"/>
      <c r="R365" s="16">
        <f>IF(OR(B365="",Q365=""),0,IF(Q365&gt;B365,((YEAR(Q365)-YEAR(B365))*12+MONTH(Q365)-MONTH(B365)+1),0))</f>
        <v/>
      </c>
      <c r="S365" s="15">
        <f>ROUND(N365*Settings!$B$8*R365,0)</f>
        <v/>
      </c>
      <c r="T365" s="17">
        <f>IF(B365="","",IF(MONTH(IF(Q365="",B365,Q365))=3,DATE(YEAR(IF(Q365="",B365,Q365)),4,30),DATE(YEAR(IF(Q365="",B365,Q365)),MONTH(IF(Q365="",B365,Q365))+1,7)))</f>
        <v/>
      </c>
      <c r="U365" s="10" t="n"/>
      <c r="V365" s="11" t="n"/>
      <c r="W365" s="16">
        <f>IF(OR(B365="",N365=0),0,IF(U365="",IF(Settings!$B$4&gt;T365,((YEAR(Settings!$B$4)-YEAR(IF(Q365="",B365,Q365)))*12+MONTH(Settings!$B$4)-MONTH(IF(Q365="",B365,Q365))+1),0),IF(U365&gt;T365,((YEAR(U365)-YEAR(IF(Q365="",B365,Q365)))*12+MONTH(U365)-MONTH(IF(Q365="",B365,Q365))+1),0)))</f>
        <v/>
      </c>
      <c r="X365" s="15">
        <f>ROUND(N365*Settings!$B$9*W365,0)</f>
        <v/>
      </c>
      <c r="Y365" s="15">
        <f>S365+X365</f>
        <v/>
      </c>
      <c r="Z365" s="18">
        <f>IF(B365="","",DATE(YEAR(IF(Q365="",B365,Q365)),MONTH(IF(Q365="",B365,Q365)),1))</f>
        <v/>
      </c>
      <c r="AA365" s="9">
        <f>IF(B365="","","Q"&amp;(INT(MOD(MONTH(IF(Q365="",B365,Q365))-4,12)/3)+1))</f>
        <v/>
      </c>
      <c r="AB365" s="9">
        <f>IF(H365="","",IFERROR(INDEX(Rates!$M$5:$M$26,MATCH(H365,Rates!$A$5:$A$26,0)),""))</f>
        <v/>
      </c>
    </row>
    <row r="366">
      <c r="A366" s="9">
        <f>IF(B366="","",ROW()-4)</f>
        <v/>
      </c>
      <c r="B366" s="10" t="n"/>
      <c r="C366" s="11" t="n"/>
      <c r="D366" s="11" t="n"/>
      <c r="E366" s="9">
        <f>IF(B366="","",IF(D366="","No PAN",IF(AND(LEN(D366)=10,ISERROR(VALUE(LEFT(D366,1))),ISERROR(VALUE(MID(D366,5,1))),ISNUMBER(VALUE(MID(D366,6,4))),ISERROR(VALUE(RIGHT(D366,1)))),"Format OK","Check PAN")))</f>
        <v/>
      </c>
      <c r="F366" s="11" t="n"/>
      <c r="G366" s="9">
        <f>IF(B366="","",IF(F366&lt;&gt;"",F366,IF(E366&lt;&gt;"Format OK","Others",IF(OR(MID(D366,4,1)="P",MID(D366,4,1)="H"),"Individual/HUF",IF(MID(D366,4,1)="C","Company","Others")))))</f>
        <v/>
      </c>
      <c r="H366" s="11" t="n"/>
      <c r="I366" s="9">
        <f>IF(H366="","",IFERROR(INDEX(IF(G366="Individual/HUF",Rates!$C$5:$C$26,IF(G366="Company",Rates!$D$5:$D$26,Rates!$E$5:$E$26)),MATCH(H366,Rates!$A$5:$A$26,0)),"?"))</f>
        <v/>
      </c>
      <c r="J366" s="12" t="n"/>
      <c r="K366" s="13">
        <f>IF(H366="","",IFERROR(INDEX(IF(G366="Individual/HUF",Rates!$I$5:$I$26,IF(G366="Company",Rates!$J$5:$J$26,Rates!$K$5:$K$26)),MATCH(H366,Rates!$A$5:$A$26,0)),""))</f>
        <v/>
      </c>
      <c r="L366" s="14" t="n"/>
      <c r="M366" s="13">
        <f>IF(H366="","",IF(L366&lt;&gt;"",IF(E366="Format OK",L366,MAX(L366,INDEX(Rates!$L$5:$L$26,MATCH(H366,Rates!$A$5:$A$26,0)))),IF(K366="","rate?",IF(E366="Format OK",K366,MAX(K366,INDEX(Rates!$L$5:$L$26,MATCH(H366,Rates!$A$5:$A$26,0)))))))</f>
        <v/>
      </c>
      <c r="N366" s="15">
        <f>IF(OR(H366="",NOT(ISNUMBER(M366))),0,IF(AND(LEFT(P366,5)="Below",L366=""),0,ROUND(J366*M366,0)))</f>
        <v/>
      </c>
      <c r="O366" s="15">
        <f>IF(H366="","",SUMIFS($J$5:$J$504,$C$5:$C$504,C366,$H$5:$H$504,H366,$B$5:$B$504,"&lt;="&amp;B366,$B$5:$B$504,"&gt;="&amp;Settings!$B$5))</f>
        <v/>
      </c>
      <c r="P366" s="9">
        <f>IF(H366="","",IFERROR(IF(AND(INDEX(Rates!$F$5:$F$26,MATCH(H366,Rates!$A$5:$A$26,0))=0,INDEX(Rates!$G$5:$G$26,MATCH(H366,Rates!$A$5:$A$26,0))=0),"Deduct (no threshold)",IF(OR(AND(INDEX(Rates!$F$5:$F$26,MATCH(H366,Rates!$A$5:$A$26,0))&gt;0,J366&gt;INDEX(Rates!$F$5:$F$26,MATCH(H366,Rates!$A$5:$A$26,0))),AND(INDEX(Rates!$G$5:$G$26,MATCH(H366,Rates!$A$5:$A$26,0))&gt;0,O366&gt;INDEX(Rates!$G$5:$G$26,MATCH(H366,Rates!$A$5:$A$26,0)))),"Deduct","Below threshold: check")),"?"))</f>
        <v/>
      </c>
      <c r="Q366" s="10" t="n"/>
      <c r="R366" s="16">
        <f>IF(OR(B366="",Q366=""),0,IF(Q366&gt;B366,((YEAR(Q366)-YEAR(B366))*12+MONTH(Q366)-MONTH(B366)+1),0))</f>
        <v/>
      </c>
      <c r="S366" s="15">
        <f>ROUND(N366*Settings!$B$8*R366,0)</f>
        <v/>
      </c>
      <c r="T366" s="17">
        <f>IF(B366="","",IF(MONTH(IF(Q366="",B366,Q366))=3,DATE(YEAR(IF(Q366="",B366,Q366)),4,30),DATE(YEAR(IF(Q366="",B366,Q366)),MONTH(IF(Q366="",B366,Q366))+1,7)))</f>
        <v/>
      </c>
      <c r="U366" s="10" t="n"/>
      <c r="V366" s="11" t="n"/>
      <c r="W366" s="16">
        <f>IF(OR(B366="",N366=0),0,IF(U366="",IF(Settings!$B$4&gt;T366,((YEAR(Settings!$B$4)-YEAR(IF(Q366="",B366,Q366)))*12+MONTH(Settings!$B$4)-MONTH(IF(Q366="",B366,Q366))+1),0),IF(U366&gt;T366,((YEAR(U366)-YEAR(IF(Q366="",B366,Q366)))*12+MONTH(U366)-MONTH(IF(Q366="",B366,Q366))+1),0)))</f>
        <v/>
      </c>
      <c r="X366" s="15">
        <f>ROUND(N366*Settings!$B$9*W366,0)</f>
        <v/>
      </c>
      <c r="Y366" s="15">
        <f>S366+X366</f>
        <v/>
      </c>
      <c r="Z366" s="18">
        <f>IF(B366="","",DATE(YEAR(IF(Q366="",B366,Q366)),MONTH(IF(Q366="",B366,Q366)),1))</f>
        <v/>
      </c>
      <c r="AA366" s="9">
        <f>IF(B366="","","Q"&amp;(INT(MOD(MONTH(IF(Q366="",B366,Q366))-4,12)/3)+1))</f>
        <v/>
      </c>
      <c r="AB366" s="9">
        <f>IF(H366="","",IFERROR(INDEX(Rates!$M$5:$M$26,MATCH(H366,Rates!$A$5:$A$26,0)),""))</f>
        <v/>
      </c>
    </row>
    <row r="367">
      <c r="A367" s="9">
        <f>IF(B367="","",ROW()-4)</f>
        <v/>
      </c>
      <c r="B367" s="10" t="n"/>
      <c r="C367" s="11" t="n"/>
      <c r="D367" s="11" t="n"/>
      <c r="E367" s="9">
        <f>IF(B367="","",IF(D367="","No PAN",IF(AND(LEN(D367)=10,ISERROR(VALUE(LEFT(D367,1))),ISERROR(VALUE(MID(D367,5,1))),ISNUMBER(VALUE(MID(D367,6,4))),ISERROR(VALUE(RIGHT(D367,1)))),"Format OK","Check PAN")))</f>
        <v/>
      </c>
      <c r="F367" s="11" t="n"/>
      <c r="G367" s="9">
        <f>IF(B367="","",IF(F367&lt;&gt;"",F367,IF(E367&lt;&gt;"Format OK","Others",IF(OR(MID(D367,4,1)="P",MID(D367,4,1)="H"),"Individual/HUF",IF(MID(D367,4,1)="C","Company","Others")))))</f>
        <v/>
      </c>
      <c r="H367" s="11" t="n"/>
      <c r="I367" s="9">
        <f>IF(H367="","",IFERROR(INDEX(IF(G367="Individual/HUF",Rates!$C$5:$C$26,IF(G367="Company",Rates!$D$5:$D$26,Rates!$E$5:$E$26)),MATCH(H367,Rates!$A$5:$A$26,0)),"?"))</f>
        <v/>
      </c>
      <c r="J367" s="12" t="n"/>
      <c r="K367" s="13">
        <f>IF(H367="","",IFERROR(INDEX(IF(G367="Individual/HUF",Rates!$I$5:$I$26,IF(G367="Company",Rates!$J$5:$J$26,Rates!$K$5:$K$26)),MATCH(H367,Rates!$A$5:$A$26,0)),""))</f>
        <v/>
      </c>
      <c r="L367" s="14" t="n"/>
      <c r="M367" s="13">
        <f>IF(H367="","",IF(L367&lt;&gt;"",IF(E367="Format OK",L367,MAX(L367,INDEX(Rates!$L$5:$L$26,MATCH(H367,Rates!$A$5:$A$26,0)))),IF(K367="","rate?",IF(E367="Format OK",K367,MAX(K367,INDEX(Rates!$L$5:$L$26,MATCH(H367,Rates!$A$5:$A$26,0)))))))</f>
        <v/>
      </c>
      <c r="N367" s="15">
        <f>IF(OR(H367="",NOT(ISNUMBER(M367))),0,IF(AND(LEFT(P367,5)="Below",L367=""),0,ROUND(J367*M367,0)))</f>
        <v/>
      </c>
      <c r="O367" s="15">
        <f>IF(H367="","",SUMIFS($J$5:$J$504,$C$5:$C$504,C367,$H$5:$H$504,H367,$B$5:$B$504,"&lt;="&amp;B367,$B$5:$B$504,"&gt;="&amp;Settings!$B$5))</f>
        <v/>
      </c>
      <c r="P367" s="9">
        <f>IF(H367="","",IFERROR(IF(AND(INDEX(Rates!$F$5:$F$26,MATCH(H367,Rates!$A$5:$A$26,0))=0,INDEX(Rates!$G$5:$G$26,MATCH(H367,Rates!$A$5:$A$26,0))=0),"Deduct (no threshold)",IF(OR(AND(INDEX(Rates!$F$5:$F$26,MATCH(H367,Rates!$A$5:$A$26,0))&gt;0,J367&gt;INDEX(Rates!$F$5:$F$26,MATCH(H367,Rates!$A$5:$A$26,0))),AND(INDEX(Rates!$G$5:$G$26,MATCH(H367,Rates!$A$5:$A$26,0))&gt;0,O367&gt;INDEX(Rates!$G$5:$G$26,MATCH(H367,Rates!$A$5:$A$26,0)))),"Deduct","Below threshold: check")),"?"))</f>
        <v/>
      </c>
      <c r="Q367" s="10" t="n"/>
      <c r="R367" s="16">
        <f>IF(OR(B367="",Q367=""),0,IF(Q367&gt;B367,((YEAR(Q367)-YEAR(B367))*12+MONTH(Q367)-MONTH(B367)+1),0))</f>
        <v/>
      </c>
      <c r="S367" s="15">
        <f>ROUND(N367*Settings!$B$8*R367,0)</f>
        <v/>
      </c>
      <c r="T367" s="17">
        <f>IF(B367="","",IF(MONTH(IF(Q367="",B367,Q367))=3,DATE(YEAR(IF(Q367="",B367,Q367)),4,30),DATE(YEAR(IF(Q367="",B367,Q367)),MONTH(IF(Q367="",B367,Q367))+1,7)))</f>
        <v/>
      </c>
      <c r="U367" s="10" t="n"/>
      <c r="V367" s="11" t="n"/>
      <c r="W367" s="16">
        <f>IF(OR(B367="",N367=0),0,IF(U367="",IF(Settings!$B$4&gt;T367,((YEAR(Settings!$B$4)-YEAR(IF(Q367="",B367,Q367)))*12+MONTH(Settings!$B$4)-MONTH(IF(Q367="",B367,Q367))+1),0),IF(U367&gt;T367,((YEAR(U367)-YEAR(IF(Q367="",B367,Q367)))*12+MONTH(U367)-MONTH(IF(Q367="",B367,Q367))+1),0)))</f>
        <v/>
      </c>
      <c r="X367" s="15">
        <f>ROUND(N367*Settings!$B$9*W367,0)</f>
        <v/>
      </c>
      <c r="Y367" s="15">
        <f>S367+X367</f>
        <v/>
      </c>
      <c r="Z367" s="18">
        <f>IF(B367="","",DATE(YEAR(IF(Q367="",B367,Q367)),MONTH(IF(Q367="",B367,Q367)),1))</f>
        <v/>
      </c>
      <c r="AA367" s="9">
        <f>IF(B367="","","Q"&amp;(INT(MOD(MONTH(IF(Q367="",B367,Q367))-4,12)/3)+1))</f>
        <v/>
      </c>
      <c r="AB367" s="9">
        <f>IF(H367="","",IFERROR(INDEX(Rates!$M$5:$M$26,MATCH(H367,Rates!$A$5:$A$26,0)),""))</f>
        <v/>
      </c>
    </row>
    <row r="368">
      <c r="A368" s="9">
        <f>IF(B368="","",ROW()-4)</f>
        <v/>
      </c>
      <c r="B368" s="10" t="n"/>
      <c r="C368" s="11" t="n"/>
      <c r="D368" s="11" t="n"/>
      <c r="E368" s="9">
        <f>IF(B368="","",IF(D368="","No PAN",IF(AND(LEN(D368)=10,ISERROR(VALUE(LEFT(D368,1))),ISERROR(VALUE(MID(D368,5,1))),ISNUMBER(VALUE(MID(D368,6,4))),ISERROR(VALUE(RIGHT(D368,1)))),"Format OK","Check PAN")))</f>
        <v/>
      </c>
      <c r="F368" s="11" t="n"/>
      <c r="G368" s="9">
        <f>IF(B368="","",IF(F368&lt;&gt;"",F368,IF(E368&lt;&gt;"Format OK","Others",IF(OR(MID(D368,4,1)="P",MID(D368,4,1)="H"),"Individual/HUF",IF(MID(D368,4,1)="C","Company","Others")))))</f>
        <v/>
      </c>
      <c r="H368" s="11" t="n"/>
      <c r="I368" s="9">
        <f>IF(H368="","",IFERROR(INDEX(IF(G368="Individual/HUF",Rates!$C$5:$C$26,IF(G368="Company",Rates!$D$5:$D$26,Rates!$E$5:$E$26)),MATCH(H368,Rates!$A$5:$A$26,0)),"?"))</f>
        <v/>
      </c>
      <c r="J368" s="12" t="n"/>
      <c r="K368" s="13">
        <f>IF(H368="","",IFERROR(INDEX(IF(G368="Individual/HUF",Rates!$I$5:$I$26,IF(G368="Company",Rates!$J$5:$J$26,Rates!$K$5:$K$26)),MATCH(H368,Rates!$A$5:$A$26,0)),""))</f>
        <v/>
      </c>
      <c r="L368" s="14" t="n"/>
      <c r="M368" s="13">
        <f>IF(H368="","",IF(L368&lt;&gt;"",IF(E368="Format OK",L368,MAX(L368,INDEX(Rates!$L$5:$L$26,MATCH(H368,Rates!$A$5:$A$26,0)))),IF(K368="","rate?",IF(E368="Format OK",K368,MAX(K368,INDEX(Rates!$L$5:$L$26,MATCH(H368,Rates!$A$5:$A$26,0)))))))</f>
        <v/>
      </c>
      <c r="N368" s="15">
        <f>IF(OR(H368="",NOT(ISNUMBER(M368))),0,IF(AND(LEFT(P368,5)="Below",L368=""),0,ROUND(J368*M368,0)))</f>
        <v/>
      </c>
      <c r="O368" s="15">
        <f>IF(H368="","",SUMIFS($J$5:$J$504,$C$5:$C$504,C368,$H$5:$H$504,H368,$B$5:$B$504,"&lt;="&amp;B368,$B$5:$B$504,"&gt;="&amp;Settings!$B$5))</f>
        <v/>
      </c>
      <c r="P368" s="9">
        <f>IF(H368="","",IFERROR(IF(AND(INDEX(Rates!$F$5:$F$26,MATCH(H368,Rates!$A$5:$A$26,0))=0,INDEX(Rates!$G$5:$G$26,MATCH(H368,Rates!$A$5:$A$26,0))=0),"Deduct (no threshold)",IF(OR(AND(INDEX(Rates!$F$5:$F$26,MATCH(H368,Rates!$A$5:$A$26,0))&gt;0,J368&gt;INDEX(Rates!$F$5:$F$26,MATCH(H368,Rates!$A$5:$A$26,0))),AND(INDEX(Rates!$G$5:$G$26,MATCH(H368,Rates!$A$5:$A$26,0))&gt;0,O368&gt;INDEX(Rates!$G$5:$G$26,MATCH(H368,Rates!$A$5:$A$26,0)))),"Deduct","Below threshold: check")),"?"))</f>
        <v/>
      </c>
      <c r="Q368" s="10" t="n"/>
      <c r="R368" s="16">
        <f>IF(OR(B368="",Q368=""),0,IF(Q368&gt;B368,((YEAR(Q368)-YEAR(B368))*12+MONTH(Q368)-MONTH(B368)+1),0))</f>
        <v/>
      </c>
      <c r="S368" s="15">
        <f>ROUND(N368*Settings!$B$8*R368,0)</f>
        <v/>
      </c>
      <c r="T368" s="17">
        <f>IF(B368="","",IF(MONTH(IF(Q368="",B368,Q368))=3,DATE(YEAR(IF(Q368="",B368,Q368)),4,30),DATE(YEAR(IF(Q368="",B368,Q368)),MONTH(IF(Q368="",B368,Q368))+1,7)))</f>
        <v/>
      </c>
      <c r="U368" s="10" t="n"/>
      <c r="V368" s="11" t="n"/>
      <c r="W368" s="16">
        <f>IF(OR(B368="",N368=0),0,IF(U368="",IF(Settings!$B$4&gt;T368,((YEAR(Settings!$B$4)-YEAR(IF(Q368="",B368,Q368)))*12+MONTH(Settings!$B$4)-MONTH(IF(Q368="",B368,Q368))+1),0),IF(U368&gt;T368,((YEAR(U368)-YEAR(IF(Q368="",B368,Q368)))*12+MONTH(U368)-MONTH(IF(Q368="",B368,Q368))+1),0)))</f>
        <v/>
      </c>
      <c r="X368" s="15">
        <f>ROUND(N368*Settings!$B$9*W368,0)</f>
        <v/>
      </c>
      <c r="Y368" s="15">
        <f>S368+X368</f>
        <v/>
      </c>
      <c r="Z368" s="18">
        <f>IF(B368="","",DATE(YEAR(IF(Q368="",B368,Q368)),MONTH(IF(Q368="",B368,Q368)),1))</f>
        <v/>
      </c>
      <c r="AA368" s="9">
        <f>IF(B368="","","Q"&amp;(INT(MOD(MONTH(IF(Q368="",B368,Q368))-4,12)/3)+1))</f>
        <v/>
      </c>
      <c r="AB368" s="9">
        <f>IF(H368="","",IFERROR(INDEX(Rates!$M$5:$M$26,MATCH(H368,Rates!$A$5:$A$26,0)),""))</f>
        <v/>
      </c>
    </row>
    <row r="369">
      <c r="A369" s="9">
        <f>IF(B369="","",ROW()-4)</f>
        <v/>
      </c>
      <c r="B369" s="10" t="n"/>
      <c r="C369" s="11" t="n"/>
      <c r="D369" s="11" t="n"/>
      <c r="E369" s="9">
        <f>IF(B369="","",IF(D369="","No PAN",IF(AND(LEN(D369)=10,ISERROR(VALUE(LEFT(D369,1))),ISERROR(VALUE(MID(D369,5,1))),ISNUMBER(VALUE(MID(D369,6,4))),ISERROR(VALUE(RIGHT(D369,1)))),"Format OK","Check PAN")))</f>
        <v/>
      </c>
      <c r="F369" s="11" t="n"/>
      <c r="G369" s="9">
        <f>IF(B369="","",IF(F369&lt;&gt;"",F369,IF(E369&lt;&gt;"Format OK","Others",IF(OR(MID(D369,4,1)="P",MID(D369,4,1)="H"),"Individual/HUF",IF(MID(D369,4,1)="C","Company","Others")))))</f>
        <v/>
      </c>
      <c r="H369" s="11" t="n"/>
      <c r="I369" s="9">
        <f>IF(H369="","",IFERROR(INDEX(IF(G369="Individual/HUF",Rates!$C$5:$C$26,IF(G369="Company",Rates!$D$5:$D$26,Rates!$E$5:$E$26)),MATCH(H369,Rates!$A$5:$A$26,0)),"?"))</f>
        <v/>
      </c>
      <c r="J369" s="12" t="n"/>
      <c r="K369" s="13">
        <f>IF(H369="","",IFERROR(INDEX(IF(G369="Individual/HUF",Rates!$I$5:$I$26,IF(G369="Company",Rates!$J$5:$J$26,Rates!$K$5:$K$26)),MATCH(H369,Rates!$A$5:$A$26,0)),""))</f>
        <v/>
      </c>
      <c r="L369" s="14" t="n"/>
      <c r="M369" s="13">
        <f>IF(H369="","",IF(L369&lt;&gt;"",IF(E369="Format OK",L369,MAX(L369,INDEX(Rates!$L$5:$L$26,MATCH(H369,Rates!$A$5:$A$26,0)))),IF(K369="","rate?",IF(E369="Format OK",K369,MAX(K369,INDEX(Rates!$L$5:$L$26,MATCH(H369,Rates!$A$5:$A$26,0)))))))</f>
        <v/>
      </c>
      <c r="N369" s="15">
        <f>IF(OR(H369="",NOT(ISNUMBER(M369))),0,IF(AND(LEFT(P369,5)="Below",L369=""),0,ROUND(J369*M369,0)))</f>
        <v/>
      </c>
      <c r="O369" s="15">
        <f>IF(H369="","",SUMIFS($J$5:$J$504,$C$5:$C$504,C369,$H$5:$H$504,H369,$B$5:$B$504,"&lt;="&amp;B369,$B$5:$B$504,"&gt;="&amp;Settings!$B$5))</f>
        <v/>
      </c>
      <c r="P369" s="9">
        <f>IF(H369="","",IFERROR(IF(AND(INDEX(Rates!$F$5:$F$26,MATCH(H369,Rates!$A$5:$A$26,0))=0,INDEX(Rates!$G$5:$G$26,MATCH(H369,Rates!$A$5:$A$26,0))=0),"Deduct (no threshold)",IF(OR(AND(INDEX(Rates!$F$5:$F$26,MATCH(H369,Rates!$A$5:$A$26,0))&gt;0,J369&gt;INDEX(Rates!$F$5:$F$26,MATCH(H369,Rates!$A$5:$A$26,0))),AND(INDEX(Rates!$G$5:$G$26,MATCH(H369,Rates!$A$5:$A$26,0))&gt;0,O369&gt;INDEX(Rates!$G$5:$G$26,MATCH(H369,Rates!$A$5:$A$26,0)))),"Deduct","Below threshold: check")),"?"))</f>
        <v/>
      </c>
      <c r="Q369" s="10" t="n"/>
      <c r="R369" s="16">
        <f>IF(OR(B369="",Q369=""),0,IF(Q369&gt;B369,((YEAR(Q369)-YEAR(B369))*12+MONTH(Q369)-MONTH(B369)+1),0))</f>
        <v/>
      </c>
      <c r="S369" s="15">
        <f>ROUND(N369*Settings!$B$8*R369,0)</f>
        <v/>
      </c>
      <c r="T369" s="17">
        <f>IF(B369="","",IF(MONTH(IF(Q369="",B369,Q369))=3,DATE(YEAR(IF(Q369="",B369,Q369)),4,30),DATE(YEAR(IF(Q369="",B369,Q369)),MONTH(IF(Q369="",B369,Q369))+1,7)))</f>
        <v/>
      </c>
      <c r="U369" s="10" t="n"/>
      <c r="V369" s="11" t="n"/>
      <c r="W369" s="16">
        <f>IF(OR(B369="",N369=0),0,IF(U369="",IF(Settings!$B$4&gt;T369,((YEAR(Settings!$B$4)-YEAR(IF(Q369="",B369,Q369)))*12+MONTH(Settings!$B$4)-MONTH(IF(Q369="",B369,Q369))+1),0),IF(U369&gt;T369,((YEAR(U369)-YEAR(IF(Q369="",B369,Q369)))*12+MONTH(U369)-MONTH(IF(Q369="",B369,Q369))+1),0)))</f>
        <v/>
      </c>
      <c r="X369" s="15">
        <f>ROUND(N369*Settings!$B$9*W369,0)</f>
        <v/>
      </c>
      <c r="Y369" s="15">
        <f>S369+X369</f>
        <v/>
      </c>
      <c r="Z369" s="18">
        <f>IF(B369="","",DATE(YEAR(IF(Q369="",B369,Q369)),MONTH(IF(Q369="",B369,Q369)),1))</f>
        <v/>
      </c>
      <c r="AA369" s="9">
        <f>IF(B369="","","Q"&amp;(INT(MOD(MONTH(IF(Q369="",B369,Q369))-4,12)/3)+1))</f>
        <v/>
      </c>
      <c r="AB369" s="9">
        <f>IF(H369="","",IFERROR(INDEX(Rates!$M$5:$M$26,MATCH(H369,Rates!$A$5:$A$26,0)),""))</f>
        <v/>
      </c>
    </row>
    <row r="370">
      <c r="A370" s="9">
        <f>IF(B370="","",ROW()-4)</f>
        <v/>
      </c>
      <c r="B370" s="10" t="n"/>
      <c r="C370" s="11" t="n"/>
      <c r="D370" s="11" t="n"/>
      <c r="E370" s="9">
        <f>IF(B370="","",IF(D370="","No PAN",IF(AND(LEN(D370)=10,ISERROR(VALUE(LEFT(D370,1))),ISERROR(VALUE(MID(D370,5,1))),ISNUMBER(VALUE(MID(D370,6,4))),ISERROR(VALUE(RIGHT(D370,1)))),"Format OK","Check PAN")))</f>
        <v/>
      </c>
      <c r="F370" s="11" t="n"/>
      <c r="G370" s="9">
        <f>IF(B370="","",IF(F370&lt;&gt;"",F370,IF(E370&lt;&gt;"Format OK","Others",IF(OR(MID(D370,4,1)="P",MID(D370,4,1)="H"),"Individual/HUF",IF(MID(D370,4,1)="C","Company","Others")))))</f>
        <v/>
      </c>
      <c r="H370" s="11" t="n"/>
      <c r="I370" s="9">
        <f>IF(H370="","",IFERROR(INDEX(IF(G370="Individual/HUF",Rates!$C$5:$C$26,IF(G370="Company",Rates!$D$5:$D$26,Rates!$E$5:$E$26)),MATCH(H370,Rates!$A$5:$A$26,0)),"?"))</f>
        <v/>
      </c>
      <c r="J370" s="12" t="n"/>
      <c r="K370" s="13">
        <f>IF(H370="","",IFERROR(INDEX(IF(G370="Individual/HUF",Rates!$I$5:$I$26,IF(G370="Company",Rates!$J$5:$J$26,Rates!$K$5:$K$26)),MATCH(H370,Rates!$A$5:$A$26,0)),""))</f>
        <v/>
      </c>
      <c r="L370" s="14" t="n"/>
      <c r="M370" s="13">
        <f>IF(H370="","",IF(L370&lt;&gt;"",IF(E370="Format OK",L370,MAX(L370,INDEX(Rates!$L$5:$L$26,MATCH(H370,Rates!$A$5:$A$26,0)))),IF(K370="","rate?",IF(E370="Format OK",K370,MAX(K370,INDEX(Rates!$L$5:$L$26,MATCH(H370,Rates!$A$5:$A$26,0)))))))</f>
        <v/>
      </c>
      <c r="N370" s="15">
        <f>IF(OR(H370="",NOT(ISNUMBER(M370))),0,IF(AND(LEFT(P370,5)="Below",L370=""),0,ROUND(J370*M370,0)))</f>
        <v/>
      </c>
      <c r="O370" s="15">
        <f>IF(H370="","",SUMIFS($J$5:$J$504,$C$5:$C$504,C370,$H$5:$H$504,H370,$B$5:$B$504,"&lt;="&amp;B370,$B$5:$B$504,"&gt;="&amp;Settings!$B$5))</f>
        <v/>
      </c>
      <c r="P370" s="9">
        <f>IF(H370="","",IFERROR(IF(AND(INDEX(Rates!$F$5:$F$26,MATCH(H370,Rates!$A$5:$A$26,0))=0,INDEX(Rates!$G$5:$G$26,MATCH(H370,Rates!$A$5:$A$26,0))=0),"Deduct (no threshold)",IF(OR(AND(INDEX(Rates!$F$5:$F$26,MATCH(H370,Rates!$A$5:$A$26,0))&gt;0,J370&gt;INDEX(Rates!$F$5:$F$26,MATCH(H370,Rates!$A$5:$A$26,0))),AND(INDEX(Rates!$G$5:$G$26,MATCH(H370,Rates!$A$5:$A$26,0))&gt;0,O370&gt;INDEX(Rates!$G$5:$G$26,MATCH(H370,Rates!$A$5:$A$26,0)))),"Deduct","Below threshold: check")),"?"))</f>
        <v/>
      </c>
      <c r="Q370" s="10" t="n"/>
      <c r="R370" s="16">
        <f>IF(OR(B370="",Q370=""),0,IF(Q370&gt;B370,((YEAR(Q370)-YEAR(B370))*12+MONTH(Q370)-MONTH(B370)+1),0))</f>
        <v/>
      </c>
      <c r="S370" s="15">
        <f>ROUND(N370*Settings!$B$8*R370,0)</f>
        <v/>
      </c>
      <c r="T370" s="17">
        <f>IF(B370="","",IF(MONTH(IF(Q370="",B370,Q370))=3,DATE(YEAR(IF(Q370="",B370,Q370)),4,30),DATE(YEAR(IF(Q370="",B370,Q370)),MONTH(IF(Q370="",B370,Q370))+1,7)))</f>
        <v/>
      </c>
      <c r="U370" s="10" t="n"/>
      <c r="V370" s="11" t="n"/>
      <c r="W370" s="16">
        <f>IF(OR(B370="",N370=0),0,IF(U370="",IF(Settings!$B$4&gt;T370,((YEAR(Settings!$B$4)-YEAR(IF(Q370="",B370,Q370)))*12+MONTH(Settings!$B$4)-MONTH(IF(Q370="",B370,Q370))+1),0),IF(U370&gt;T370,((YEAR(U370)-YEAR(IF(Q370="",B370,Q370)))*12+MONTH(U370)-MONTH(IF(Q370="",B370,Q370))+1),0)))</f>
        <v/>
      </c>
      <c r="X370" s="15">
        <f>ROUND(N370*Settings!$B$9*W370,0)</f>
        <v/>
      </c>
      <c r="Y370" s="15">
        <f>S370+X370</f>
        <v/>
      </c>
      <c r="Z370" s="18">
        <f>IF(B370="","",DATE(YEAR(IF(Q370="",B370,Q370)),MONTH(IF(Q370="",B370,Q370)),1))</f>
        <v/>
      </c>
      <c r="AA370" s="9">
        <f>IF(B370="","","Q"&amp;(INT(MOD(MONTH(IF(Q370="",B370,Q370))-4,12)/3)+1))</f>
        <v/>
      </c>
      <c r="AB370" s="9">
        <f>IF(H370="","",IFERROR(INDEX(Rates!$M$5:$M$26,MATCH(H370,Rates!$A$5:$A$26,0)),""))</f>
        <v/>
      </c>
    </row>
    <row r="371">
      <c r="A371" s="9">
        <f>IF(B371="","",ROW()-4)</f>
        <v/>
      </c>
      <c r="B371" s="10" t="n"/>
      <c r="C371" s="11" t="n"/>
      <c r="D371" s="11" t="n"/>
      <c r="E371" s="9">
        <f>IF(B371="","",IF(D371="","No PAN",IF(AND(LEN(D371)=10,ISERROR(VALUE(LEFT(D371,1))),ISERROR(VALUE(MID(D371,5,1))),ISNUMBER(VALUE(MID(D371,6,4))),ISERROR(VALUE(RIGHT(D371,1)))),"Format OK","Check PAN")))</f>
        <v/>
      </c>
      <c r="F371" s="11" t="n"/>
      <c r="G371" s="9">
        <f>IF(B371="","",IF(F371&lt;&gt;"",F371,IF(E371&lt;&gt;"Format OK","Others",IF(OR(MID(D371,4,1)="P",MID(D371,4,1)="H"),"Individual/HUF",IF(MID(D371,4,1)="C","Company","Others")))))</f>
        <v/>
      </c>
      <c r="H371" s="11" t="n"/>
      <c r="I371" s="9">
        <f>IF(H371="","",IFERROR(INDEX(IF(G371="Individual/HUF",Rates!$C$5:$C$26,IF(G371="Company",Rates!$D$5:$D$26,Rates!$E$5:$E$26)),MATCH(H371,Rates!$A$5:$A$26,0)),"?"))</f>
        <v/>
      </c>
      <c r="J371" s="12" t="n"/>
      <c r="K371" s="13">
        <f>IF(H371="","",IFERROR(INDEX(IF(G371="Individual/HUF",Rates!$I$5:$I$26,IF(G371="Company",Rates!$J$5:$J$26,Rates!$K$5:$K$26)),MATCH(H371,Rates!$A$5:$A$26,0)),""))</f>
        <v/>
      </c>
      <c r="L371" s="14" t="n"/>
      <c r="M371" s="13">
        <f>IF(H371="","",IF(L371&lt;&gt;"",IF(E371="Format OK",L371,MAX(L371,INDEX(Rates!$L$5:$L$26,MATCH(H371,Rates!$A$5:$A$26,0)))),IF(K371="","rate?",IF(E371="Format OK",K371,MAX(K371,INDEX(Rates!$L$5:$L$26,MATCH(H371,Rates!$A$5:$A$26,0)))))))</f>
        <v/>
      </c>
      <c r="N371" s="15">
        <f>IF(OR(H371="",NOT(ISNUMBER(M371))),0,IF(AND(LEFT(P371,5)="Below",L371=""),0,ROUND(J371*M371,0)))</f>
        <v/>
      </c>
      <c r="O371" s="15">
        <f>IF(H371="","",SUMIFS($J$5:$J$504,$C$5:$C$504,C371,$H$5:$H$504,H371,$B$5:$B$504,"&lt;="&amp;B371,$B$5:$B$504,"&gt;="&amp;Settings!$B$5))</f>
        <v/>
      </c>
      <c r="P371" s="9">
        <f>IF(H371="","",IFERROR(IF(AND(INDEX(Rates!$F$5:$F$26,MATCH(H371,Rates!$A$5:$A$26,0))=0,INDEX(Rates!$G$5:$G$26,MATCH(H371,Rates!$A$5:$A$26,0))=0),"Deduct (no threshold)",IF(OR(AND(INDEX(Rates!$F$5:$F$26,MATCH(H371,Rates!$A$5:$A$26,0))&gt;0,J371&gt;INDEX(Rates!$F$5:$F$26,MATCH(H371,Rates!$A$5:$A$26,0))),AND(INDEX(Rates!$G$5:$G$26,MATCH(H371,Rates!$A$5:$A$26,0))&gt;0,O371&gt;INDEX(Rates!$G$5:$G$26,MATCH(H371,Rates!$A$5:$A$26,0)))),"Deduct","Below threshold: check")),"?"))</f>
        <v/>
      </c>
      <c r="Q371" s="10" t="n"/>
      <c r="R371" s="16">
        <f>IF(OR(B371="",Q371=""),0,IF(Q371&gt;B371,((YEAR(Q371)-YEAR(B371))*12+MONTH(Q371)-MONTH(B371)+1),0))</f>
        <v/>
      </c>
      <c r="S371" s="15">
        <f>ROUND(N371*Settings!$B$8*R371,0)</f>
        <v/>
      </c>
      <c r="T371" s="17">
        <f>IF(B371="","",IF(MONTH(IF(Q371="",B371,Q371))=3,DATE(YEAR(IF(Q371="",B371,Q371)),4,30),DATE(YEAR(IF(Q371="",B371,Q371)),MONTH(IF(Q371="",B371,Q371))+1,7)))</f>
        <v/>
      </c>
      <c r="U371" s="10" t="n"/>
      <c r="V371" s="11" t="n"/>
      <c r="W371" s="16">
        <f>IF(OR(B371="",N371=0),0,IF(U371="",IF(Settings!$B$4&gt;T371,((YEAR(Settings!$B$4)-YEAR(IF(Q371="",B371,Q371)))*12+MONTH(Settings!$B$4)-MONTH(IF(Q371="",B371,Q371))+1),0),IF(U371&gt;T371,((YEAR(U371)-YEAR(IF(Q371="",B371,Q371)))*12+MONTH(U371)-MONTH(IF(Q371="",B371,Q371))+1),0)))</f>
        <v/>
      </c>
      <c r="X371" s="15">
        <f>ROUND(N371*Settings!$B$9*W371,0)</f>
        <v/>
      </c>
      <c r="Y371" s="15">
        <f>S371+X371</f>
        <v/>
      </c>
      <c r="Z371" s="18">
        <f>IF(B371="","",DATE(YEAR(IF(Q371="",B371,Q371)),MONTH(IF(Q371="",B371,Q371)),1))</f>
        <v/>
      </c>
      <c r="AA371" s="9">
        <f>IF(B371="","","Q"&amp;(INT(MOD(MONTH(IF(Q371="",B371,Q371))-4,12)/3)+1))</f>
        <v/>
      </c>
      <c r="AB371" s="9">
        <f>IF(H371="","",IFERROR(INDEX(Rates!$M$5:$M$26,MATCH(H371,Rates!$A$5:$A$26,0)),""))</f>
        <v/>
      </c>
    </row>
    <row r="372">
      <c r="A372" s="9">
        <f>IF(B372="","",ROW()-4)</f>
        <v/>
      </c>
      <c r="B372" s="10" t="n"/>
      <c r="C372" s="11" t="n"/>
      <c r="D372" s="11" t="n"/>
      <c r="E372" s="9">
        <f>IF(B372="","",IF(D372="","No PAN",IF(AND(LEN(D372)=10,ISERROR(VALUE(LEFT(D372,1))),ISERROR(VALUE(MID(D372,5,1))),ISNUMBER(VALUE(MID(D372,6,4))),ISERROR(VALUE(RIGHT(D372,1)))),"Format OK","Check PAN")))</f>
        <v/>
      </c>
      <c r="F372" s="11" t="n"/>
      <c r="G372" s="9">
        <f>IF(B372="","",IF(F372&lt;&gt;"",F372,IF(E372&lt;&gt;"Format OK","Others",IF(OR(MID(D372,4,1)="P",MID(D372,4,1)="H"),"Individual/HUF",IF(MID(D372,4,1)="C","Company","Others")))))</f>
        <v/>
      </c>
      <c r="H372" s="11" t="n"/>
      <c r="I372" s="9">
        <f>IF(H372="","",IFERROR(INDEX(IF(G372="Individual/HUF",Rates!$C$5:$C$26,IF(G372="Company",Rates!$D$5:$D$26,Rates!$E$5:$E$26)),MATCH(H372,Rates!$A$5:$A$26,0)),"?"))</f>
        <v/>
      </c>
      <c r="J372" s="12" t="n"/>
      <c r="K372" s="13">
        <f>IF(H372="","",IFERROR(INDEX(IF(G372="Individual/HUF",Rates!$I$5:$I$26,IF(G372="Company",Rates!$J$5:$J$26,Rates!$K$5:$K$26)),MATCH(H372,Rates!$A$5:$A$26,0)),""))</f>
        <v/>
      </c>
      <c r="L372" s="14" t="n"/>
      <c r="M372" s="13">
        <f>IF(H372="","",IF(L372&lt;&gt;"",IF(E372="Format OK",L372,MAX(L372,INDEX(Rates!$L$5:$L$26,MATCH(H372,Rates!$A$5:$A$26,0)))),IF(K372="","rate?",IF(E372="Format OK",K372,MAX(K372,INDEX(Rates!$L$5:$L$26,MATCH(H372,Rates!$A$5:$A$26,0)))))))</f>
        <v/>
      </c>
      <c r="N372" s="15">
        <f>IF(OR(H372="",NOT(ISNUMBER(M372))),0,IF(AND(LEFT(P372,5)="Below",L372=""),0,ROUND(J372*M372,0)))</f>
        <v/>
      </c>
      <c r="O372" s="15">
        <f>IF(H372="","",SUMIFS($J$5:$J$504,$C$5:$C$504,C372,$H$5:$H$504,H372,$B$5:$B$504,"&lt;="&amp;B372,$B$5:$B$504,"&gt;="&amp;Settings!$B$5))</f>
        <v/>
      </c>
      <c r="P372" s="9">
        <f>IF(H372="","",IFERROR(IF(AND(INDEX(Rates!$F$5:$F$26,MATCH(H372,Rates!$A$5:$A$26,0))=0,INDEX(Rates!$G$5:$G$26,MATCH(H372,Rates!$A$5:$A$26,0))=0),"Deduct (no threshold)",IF(OR(AND(INDEX(Rates!$F$5:$F$26,MATCH(H372,Rates!$A$5:$A$26,0))&gt;0,J372&gt;INDEX(Rates!$F$5:$F$26,MATCH(H372,Rates!$A$5:$A$26,0))),AND(INDEX(Rates!$G$5:$G$26,MATCH(H372,Rates!$A$5:$A$26,0))&gt;0,O372&gt;INDEX(Rates!$G$5:$G$26,MATCH(H372,Rates!$A$5:$A$26,0)))),"Deduct","Below threshold: check")),"?"))</f>
        <v/>
      </c>
      <c r="Q372" s="10" t="n"/>
      <c r="R372" s="16">
        <f>IF(OR(B372="",Q372=""),0,IF(Q372&gt;B372,((YEAR(Q372)-YEAR(B372))*12+MONTH(Q372)-MONTH(B372)+1),0))</f>
        <v/>
      </c>
      <c r="S372" s="15">
        <f>ROUND(N372*Settings!$B$8*R372,0)</f>
        <v/>
      </c>
      <c r="T372" s="17">
        <f>IF(B372="","",IF(MONTH(IF(Q372="",B372,Q372))=3,DATE(YEAR(IF(Q372="",B372,Q372)),4,30),DATE(YEAR(IF(Q372="",B372,Q372)),MONTH(IF(Q372="",B372,Q372))+1,7)))</f>
        <v/>
      </c>
      <c r="U372" s="10" t="n"/>
      <c r="V372" s="11" t="n"/>
      <c r="W372" s="16">
        <f>IF(OR(B372="",N372=0),0,IF(U372="",IF(Settings!$B$4&gt;T372,((YEAR(Settings!$B$4)-YEAR(IF(Q372="",B372,Q372)))*12+MONTH(Settings!$B$4)-MONTH(IF(Q372="",B372,Q372))+1),0),IF(U372&gt;T372,((YEAR(U372)-YEAR(IF(Q372="",B372,Q372)))*12+MONTH(U372)-MONTH(IF(Q372="",B372,Q372))+1),0)))</f>
        <v/>
      </c>
      <c r="X372" s="15">
        <f>ROUND(N372*Settings!$B$9*W372,0)</f>
        <v/>
      </c>
      <c r="Y372" s="15">
        <f>S372+X372</f>
        <v/>
      </c>
      <c r="Z372" s="18">
        <f>IF(B372="","",DATE(YEAR(IF(Q372="",B372,Q372)),MONTH(IF(Q372="",B372,Q372)),1))</f>
        <v/>
      </c>
      <c r="AA372" s="9">
        <f>IF(B372="","","Q"&amp;(INT(MOD(MONTH(IF(Q372="",B372,Q372))-4,12)/3)+1))</f>
        <v/>
      </c>
      <c r="AB372" s="9">
        <f>IF(H372="","",IFERROR(INDEX(Rates!$M$5:$M$26,MATCH(H372,Rates!$A$5:$A$26,0)),""))</f>
        <v/>
      </c>
    </row>
    <row r="373">
      <c r="A373" s="9">
        <f>IF(B373="","",ROW()-4)</f>
        <v/>
      </c>
      <c r="B373" s="10" t="n"/>
      <c r="C373" s="11" t="n"/>
      <c r="D373" s="11" t="n"/>
      <c r="E373" s="9">
        <f>IF(B373="","",IF(D373="","No PAN",IF(AND(LEN(D373)=10,ISERROR(VALUE(LEFT(D373,1))),ISERROR(VALUE(MID(D373,5,1))),ISNUMBER(VALUE(MID(D373,6,4))),ISERROR(VALUE(RIGHT(D373,1)))),"Format OK","Check PAN")))</f>
        <v/>
      </c>
      <c r="F373" s="11" t="n"/>
      <c r="G373" s="9">
        <f>IF(B373="","",IF(F373&lt;&gt;"",F373,IF(E373&lt;&gt;"Format OK","Others",IF(OR(MID(D373,4,1)="P",MID(D373,4,1)="H"),"Individual/HUF",IF(MID(D373,4,1)="C","Company","Others")))))</f>
        <v/>
      </c>
      <c r="H373" s="11" t="n"/>
      <c r="I373" s="9">
        <f>IF(H373="","",IFERROR(INDEX(IF(G373="Individual/HUF",Rates!$C$5:$C$26,IF(G373="Company",Rates!$D$5:$D$26,Rates!$E$5:$E$26)),MATCH(H373,Rates!$A$5:$A$26,0)),"?"))</f>
        <v/>
      </c>
      <c r="J373" s="12" t="n"/>
      <c r="K373" s="13">
        <f>IF(H373="","",IFERROR(INDEX(IF(G373="Individual/HUF",Rates!$I$5:$I$26,IF(G373="Company",Rates!$J$5:$J$26,Rates!$K$5:$K$26)),MATCH(H373,Rates!$A$5:$A$26,0)),""))</f>
        <v/>
      </c>
      <c r="L373" s="14" t="n"/>
      <c r="M373" s="13">
        <f>IF(H373="","",IF(L373&lt;&gt;"",IF(E373="Format OK",L373,MAX(L373,INDEX(Rates!$L$5:$L$26,MATCH(H373,Rates!$A$5:$A$26,0)))),IF(K373="","rate?",IF(E373="Format OK",K373,MAX(K373,INDEX(Rates!$L$5:$L$26,MATCH(H373,Rates!$A$5:$A$26,0)))))))</f>
        <v/>
      </c>
      <c r="N373" s="15">
        <f>IF(OR(H373="",NOT(ISNUMBER(M373))),0,IF(AND(LEFT(P373,5)="Below",L373=""),0,ROUND(J373*M373,0)))</f>
        <v/>
      </c>
      <c r="O373" s="15">
        <f>IF(H373="","",SUMIFS($J$5:$J$504,$C$5:$C$504,C373,$H$5:$H$504,H373,$B$5:$B$504,"&lt;="&amp;B373,$B$5:$B$504,"&gt;="&amp;Settings!$B$5))</f>
        <v/>
      </c>
      <c r="P373" s="9">
        <f>IF(H373="","",IFERROR(IF(AND(INDEX(Rates!$F$5:$F$26,MATCH(H373,Rates!$A$5:$A$26,0))=0,INDEX(Rates!$G$5:$G$26,MATCH(H373,Rates!$A$5:$A$26,0))=0),"Deduct (no threshold)",IF(OR(AND(INDEX(Rates!$F$5:$F$26,MATCH(H373,Rates!$A$5:$A$26,0))&gt;0,J373&gt;INDEX(Rates!$F$5:$F$26,MATCH(H373,Rates!$A$5:$A$26,0))),AND(INDEX(Rates!$G$5:$G$26,MATCH(H373,Rates!$A$5:$A$26,0))&gt;0,O373&gt;INDEX(Rates!$G$5:$G$26,MATCH(H373,Rates!$A$5:$A$26,0)))),"Deduct","Below threshold: check")),"?"))</f>
        <v/>
      </c>
      <c r="Q373" s="10" t="n"/>
      <c r="R373" s="16">
        <f>IF(OR(B373="",Q373=""),0,IF(Q373&gt;B373,((YEAR(Q373)-YEAR(B373))*12+MONTH(Q373)-MONTH(B373)+1),0))</f>
        <v/>
      </c>
      <c r="S373" s="15">
        <f>ROUND(N373*Settings!$B$8*R373,0)</f>
        <v/>
      </c>
      <c r="T373" s="17">
        <f>IF(B373="","",IF(MONTH(IF(Q373="",B373,Q373))=3,DATE(YEAR(IF(Q373="",B373,Q373)),4,30),DATE(YEAR(IF(Q373="",B373,Q373)),MONTH(IF(Q373="",B373,Q373))+1,7)))</f>
        <v/>
      </c>
      <c r="U373" s="10" t="n"/>
      <c r="V373" s="11" t="n"/>
      <c r="W373" s="16">
        <f>IF(OR(B373="",N373=0),0,IF(U373="",IF(Settings!$B$4&gt;T373,((YEAR(Settings!$B$4)-YEAR(IF(Q373="",B373,Q373)))*12+MONTH(Settings!$B$4)-MONTH(IF(Q373="",B373,Q373))+1),0),IF(U373&gt;T373,((YEAR(U373)-YEAR(IF(Q373="",B373,Q373)))*12+MONTH(U373)-MONTH(IF(Q373="",B373,Q373))+1),0)))</f>
        <v/>
      </c>
      <c r="X373" s="15">
        <f>ROUND(N373*Settings!$B$9*W373,0)</f>
        <v/>
      </c>
      <c r="Y373" s="15">
        <f>S373+X373</f>
        <v/>
      </c>
      <c r="Z373" s="18">
        <f>IF(B373="","",DATE(YEAR(IF(Q373="",B373,Q373)),MONTH(IF(Q373="",B373,Q373)),1))</f>
        <v/>
      </c>
      <c r="AA373" s="9">
        <f>IF(B373="","","Q"&amp;(INT(MOD(MONTH(IF(Q373="",B373,Q373))-4,12)/3)+1))</f>
        <v/>
      </c>
      <c r="AB373" s="9">
        <f>IF(H373="","",IFERROR(INDEX(Rates!$M$5:$M$26,MATCH(H373,Rates!$A$5:$A$26,0)),""))</f>
        <v/>
      </c>
    </row>
    <row r="374">
      <c r="A374" s="9">
        <f>IF(B374="","",ROW()-4)</f>
        <v/>
      </c>
      <c r="B374" s="10" t="n"/>
      <c r="C374" s="11" t="n"/>
      <c r="D374" s="11" t="n"/>
      <c r="E374" s="9">
        <f>IF(B374="","",IF(D374="","No PAN",IF(AND(LEN(D374)=10,ISERROR(VALUE(LEFT(D374,1))),ISERROR(VALUE(MID(D374,5,1))),ISNUMBER(VALUE(MID(D374,6,4))),ISERROR(VALUE(RIGHT(D374,1)))),"Format OK","Check PAN")))</f>
        <v/>
      </c>
      <c r="F374" s="11" t="n"/>
      <c r="G374" s="9">
        <f>IF(B374="","",IF(F374&lt;&gt;"",F374,IF(E374&lt;&gt;"Format OK","Others",IF(OR(MID(D374,4,1)="P",MID(D374,4,1)="H"),"Individual/HUF",IF(MID(D374,4,1)="C","Company","Others")))))</f>
        <v/>
      </c>
      <c r="H374" s="11" t="n"/>
      <c r="I374" s="9">
        <f>IF(H374="","",IFERROR(INDEX(IF(G374="Individual/HUF",Rates!$C$5:$C$26,IF(G374="Company",Rates!$D$5:$D$26,Rates!$E$5:$E$26)),MATCH(H374,Rates!$A$5:$A$26,0)),"?"))</f>
        <v/>
      </c>
      <c r="J374" s="12" t="n"/>
      <c r="K374" s="13">
        <f>IF(H374="","",IFERROR(INDEX(IF(G374="Individual/HUF",Rates!$I$5:$I$26,IF(G374="Company",Rates!$J$5:$J$26,Rates!$K$5:$K$26)),MATCH(H374,Rates!$A$5:$A$26,0)),""))</f>
        <v/>
      </c>
      <c r="L374" s="14" t="n"/>
      <c r="M374" s="13">
        <f>IF(H374="","",IF(L374&lt;&gt;"",IF(E374="Format OK",L374,MAX(L374,INDEX(Rates!$L$5:$L$26,MATCH(H374,Rates!$A$5:$A$26,0)))),IF(K374="","rate?",IF(E374="Format OK",K374,MAX(K374,INDEX(Rates!$L$5:$L$26,MATCH(H374,Rates!$A$5:$A$26,0)))))))</f>
        <v/>
      </c>
      <c r="N374" s="15">
        <f>IF(OR(H374="",NOT(ISNUMBER(M374))),0,IF(AND(LEFT(P374,5)="Below",L374=""),0,ROUND(J374*M374,0)))</f>
        <v/>
      </c>
      <c r="O374" s="15">
        <f>IF(H374="","",SUMIFS($J$5:$J$504,$C$5:$C$504,C374,$H$5:$H$504,H374,$B$5:$B$504,"&lt;="&amp;B374,$B$5:$B$504,"&gt;="&amp;Settings!$B$5))</f>
        <v/>
      </c>
      <c r="P374" s="9">
        <f>IF(H374="","",IFERROR(IF(AND(INDEX(Rates!$F$5:$F$26,MATCH(H374,Rates!$A$5:$A$26,0))=0,INDEX(Rates!$G$5:$G$26,MATCH(H374,Rates!$A$5:$A$26,0))=0),"Deduct (no threshold)",IF(OR(AND(INDEX(Rates!$F$5:$F$26,MATCH(H374,Rates!$A$5:$A$26,0))&gt;0,J374&gt;INDEX(Rates!$F$5:$F$26,MATCH(H374,Rates!$A$5:$A$26,0))),AND(INDEX(Rates!$G$5:$G$26,MATCH(H374,Rates!$A$5:$A$26,0))&gt;0,O374&gt;INDEX(Rates!$G$5:$G$26,MATCH(H374,Rates!$A$5:$A$26,0)))),"Deduct","Below threshold: check")),"?"))</f>
        <v/>
      </c>
      <c r="Q374" s="10" t="n"/>
      <c r="R374" s="16">
        <f>IF(OR(B374="",Q374=""),0,IF(Q374&gt;B374,((YEAR(Q374)-YEAR(B374))*12+MONTH(Q374)-MONTH(B374)+1),0))</f>
        <v/>
      </c>
      <c r="S374" s="15">
        <f>ROUND(N374*Settings!$B$8*R374,0)</f>
        <v/>
      </c>
      <c r="T374" s="17">
        <f>IF(B374="","",IF(MONTH(IF(Q374="",B374,Q374))=3,DATE(YEAR(IF(Q374="",B374,Q374)),4,30),DATE(YEAR(IF(Q374="",B374,Q374)),MONTH(IF(Q374="",B374,Q374))+1,7)))</f>
        <v/>
      </c>
      <c r="U374" s="10" t="n"/>
      <c r="V374" s="11" t="n"/>
      <c r="W374" s="16">
        <f>IF(OR(B374="",N374=0),0,IF(U374="",IF(Settings!$B$4&gt;T374,((YEAR(Settings!$B$4)-YEAR(IF(Q374="",B374,Q374)))*12+MONTH(Settings!$B$4)-MONTH(IF(Q374="",B374,Q374))+1),0),IF(U374&gt;T374,((YEAR(U374)-YEAR(IF(Q374="",B374,Q374)))*12+MONTH(U374)-MONTH(IF(Q374="",B374,Q374))+1),0)))</f>
        <v/>
      </c>
      <c r="X374" s="15">
        <f>ROUND(N374*Settings!$B$9*W374,0)</f>
        <v/>
      </c>
      <c r="Y374" s="15">
        <f>S374+X374</f>
        <v/>
      </c>
      <c r="Z374" s="18">
        <f>IF(B374="","",DATE(YEAR(IF(Q374="",B374,Q374)),MONTH(IF(Q374="",B374,Q374)),1))</f>
        <v/>
      </c>
      <c r="AA374" s="9">
        <f>IF(B374="","","Q"&amp;(INT(MOD(MONTH(IF(Q374="",B374,Q374))-4,12)/3)+1))</f>
        <v/>
      </c>
      <c r="AB374" s="9">
        <f>IF(H374="","",IFERROR(INDEX(Rates!$M$5:$M$26,MATCH(H374,Rates!$A$5:$A$26,0)),""))</f>
        <v/>
      </c>
    </row>
    <row r="375">
      <c r="A375" s="9">
        <f>IF(B375="","",ROW()-4)</f>
        <v/>
      </c>
      <c r="B375" s="10" t="n"/>
      <c r="C375" s="11" t="n"/>
      <c r="D375" s="11" t="n"/>
      <c r="E375" s="9">
        <f>IF(B375="","",IF(D375="","No PAN",IF(AND(LEN(D375)=10,ISERROR(VALUE(LEFT(D375,1))),ISERROR(VALUE(MID(D375,5,1))),ISNUMBER(VALUE(MID(D375,6,4))),ISERROR(VALUE(RIGHT(D375,1)))),"Format OK","Check PAN")))</f>
        <v/>
      </c>
      <c r="F375" s="11" t="n"/>
      <c r="G375" s="9">
        <f>IF(B375="","",IF(F375&lt;&gt;"",F375,IF(E375&lt;&gt;"Format OK","Others",IF(OR(MID(D375,4,1)="P",MID(D375,4,1)="H"),"Individual/HUF",IF(MID(D375,4,1)="C","Company","Others")))))</f>
        <v/>
      </c>
      <c r="H375" s="11" t="n"/>
      <c r="I375" s="9">
        <f>IF(H375="","",IFERROR(INDEX(IF(G375="Individual/HUF",Rates!$C$5:$C$26,IF(G375="Company",Rates!$D$5:$D$26,Rates!$E$5:$E$26)),MATCH(H375,Rates!$A$5:$A$26,0)),"?"))</f>
        <v/>
      </c>
      <c r="J375" s="12" t="n"/>
      <c r="K375" s="13">
        <f>IF(H375="","",IFERROR(INDEX(IF(G375="Individual/HUF",Rates!$I$5:$I$26,IF(G375="Company",Rates!$J$5:$J$26,Rates!$K$5:$K$26)),MATCH(H375,Rates!$A$5:$A$26,0)),""))</f>
        <v/>
      </c>
      <c r="L375" s="14" t="n"/>
      <c r="M375" s="13">
        <f>IF(H375="","",IF(L375&lt;&gt;"",IF(E375="Format OK",L375,MAX(L375,INDEX(Rates!$L$5:$L$26,MATCH(H375,Rates!$A$5:$A$26,0)))),IF(K375="","rate?",IF(E375="Format OK",K375,MAX(K375,INDEX(Rates!$L$5:$L$26,MATCH(H375,Rates!$A$5:$A$26,0)))))))</f>
        <v/>
      </c>
      <c r="N375" s="15">
        <f>IF(OR(H375="",NOT(ISNUMBER(M375))),0,IF(AND(LEFT(P375,5)="Below",L375=""),0,ROUND(J375*M375,0)))</f>
        <v/>
      </c>
      <c r="O375" s="15">
        <f>IF(H375="","",SUMIFS($J$5:$J$504,$C$5:$C$504,C375,$H$5:$H$504,H375,$B$5:$B$504,"&lt;="&amp;B375,$B$5:$B$504,"&gt;="&amp;Settings!$B$5))</f>
        <v/>
      </c>
      <c r="P375" s="9">
        <f>IF(H375="","",IFERROR(IF(AND(INDEX(Rates!$F$5:$F$26,MATCH(H375,Rates!$A$5:$A$26,0))=0,INDEX(Rates!$G$5:$G$26,MATCH(H375,Rates!$A$5:$A$26,0))=0),"Deduct (no threshold)",IF(OR(AND(INDEX(Rates!$F$5:$F$26,MATCH(H375,Rates!$A$5:$A$26,0))&gt;0,J375&gt;INDEX(Rates!$F$5:$F$26,MATCH(H375,Rates!$A$5:$A$26,0))),AND(INDEX(Rates!$G$5:$G$26,MATCH(H375,Rates!$A$5:$A$26,0))&gt;0,O375&gt;INDEX(Rates!$G$5:$G$26,MATCH(H375,Rates!$A$5:$A$26,0)))),"Deduct","Below threshold: check")),"?"))</f>
        <v/>
      </c>
      <c r="Q375" s="10" t="n"/>
      <c r="R375" s="16">
        <f>IF(OR(B375="",Q375=""),0,IF(Q375&gt;B375,((YEAR(Q375)-YEAR(B375))*12+MONTH(Q375)-MONTH(B375)+1),0))</f>
        <v/>
      </c>
      <c r="S375" s="15">
        <f>ROUND(N375*Settings!$B$8*R375,0)</f>
        <v/>
      </c>
      <c r="T375" s="17">
        <f>IF(B375="","",IF(MONTH(IF(Q375="",B375,Q375))=3,DATE(YEAR(IF(Q375="",B375,Q375)),4,30),DATE(YEAR(IF(Q375="",B375,Q375)),MONTH(IF(Q375="",B375,Q375))+1,7)))</f>
        <v/>
      </c>
      <c r="U375" s="10" t="n"/>
      <c r="V375" s="11" t="n"/>
      <c r="W375" s="16">
        <f>IF(OR(B375="",N375=0),0,IF(U375="",IF(Settings!$B$4&gt;T375,((YEAR(Settings!$B$4)-YEAR(IF(Q375="",B375,Q375)))*12+MONTH(Settings!$B$4)-MONTH(IF(Q375="",B375,Q375))+1),0),IF(U375&gt;T375,((YEAR(U375)-YEAR(IF(Q375="",B375,Q375)))*12+MONTH(U375)-MONTH(IF(Q375="",B375,Q375))+1),0)))</f>
        <v/>
      </c>
      <c r="X375" s="15">
        <f>ROUND(N375*Settings!$B$9*W375,0)</f>
        <v/>
      </c>
      <c r="Y375" s="15">
        <f>S375+X375</f>
        <v/>
      </c>
      <c r="Z375" s="18">
        <f>IF(B375="","",DATE(YEAR(IF(Q375="",B375,Q375)),MONTH(IF(Q375="",B375,Q375)),1))</f>
        <v/>
      </c>
      <c r="AA375" s="9">
        <f>IF(B375="","","Q"&amp;(INT(MOD(MONTH(IF(Q375="",B375,Q375))-4,12)/3)+1))</f>
        <v/>
      </c>
      <c r="AB375" s="9">
        <f>IF(H375="","",IFERROR(INDEX(Rates!$M$5:$M$26,MATCH(H375,Rates!$A$5:$A$26,0)),""))</f>
        <v/>
      </c>
    </row>
    <row r="376">
      <c r="A376" s="9">
        <f>IF(B376="","",ROW()-4)</f>
        <v/>
      </c>
      <c r="B376" s="10" t="n"/>
      <c r="C376" s="11" t="n"/>
      <c r="D376" s="11" t="n"/>
      <c r="E376" s="9">
        <f>IF(B376="","",IF(D376="","No PAN",IF(AND(LEN(D376)=10,ISERROR(VALUE(LEFT(D376,1))),ISERROR(VALUE(MID(D376,5,1))),ISNUMBER(VALUE(MID(D376,6,4))),ISERROR(VALUE(RIGHT(D376,1)))),"Format OK","Check PAN")))</f>
        <v/>
      </c>
      <c r="F376" s="11" t="n"/>
      <c r="G376" s="9">
        <f>IF(B376="","",IF(F376&lt;&gt;"",F376,IF(E376&lt;&gt;"Format OK","Others",IF(OR(MID(D376,4,1)="P",MID(D376,4,1)="H"),"Individual/HUF",IF(MID(D376,4,1)="C","Company","Others")))))</f>
        <v/>
      </c>
      <c r="H376" s="11" t="n"/>
      <c r="I376" s="9">
        <f>IF(H376="","",IFERROR(INDEX(IF(G376="Individual/HUF",Rates!$C$5:$C$26,IF(G376="Company",Rates!$D$5:$D$26,Rates!$E$5:$E$26)),MATCH(H376,Rates!$A$5:$A$26,0)),"?"))</f>
        <v/>
      </c>
      <c r="J376" s="12" t="n"/>
      <c r="K376" s="13">
        <f>IF(H376="","",IFERROR(INDEX(IF(G376="Individual/HUF",Rates!$I$5:$I$26,IF(G376="Company",Rates!$J$5:$J$26,Rates!$K$5:$K$26)),MATCH(H376,Rates!$A$5:$A$26,0)),""))</f>
        <v/>
      </c>
      <c r="L376" s="14" t="n"/>
      <c r="M376" s="13">
        <f>IF(H376="","",IF(L376&lt;&gt;"",IF(E376="Format OK",L376,MAX(L376,INDEX(Rates!$L$5:$L$26,MATCH(H376,Rates!$A$5:$A$26,0)))),IF(K376="","rate?",IF(E376="Format OK",K376,MAX(K376,INDEX(Rates!$L$5:$L$26,MATCH(H376,Rates!$A$5:$A$26,0)))))))</f>
        <v/>
      </c>
      <c r="N376" s="15">
        <f>IF(OR(H376="",NOT(ISNUMBER(M376))),0,IF(AND(LEFT(P376,5)="Below",L376=""),0,ROUND(J376*M376,0)))</f>
        <v/>
      </c>
      <c r="O376" s="15">
        <f>IF(H376="","",SUMIFS($J$5:$J$504,$C$5:$C$504,C376,$H$5:$H$504,H376,$B$5:$B$504,"&lt;="&amp;B376,$B$5:$B$504,"&gt;="&amp;Settings!$B$5))</f>
        <v/>
      </c>
      <c r="P376" s="9">
        <f>IF(H376="","",IFERROR(IF(AND(INDEX(Rates!$F$5:$F$26,MATCH(H376,Rates!$A$5:$A$26,0))=0,INDEX(Rates!$G$5:$G$26,MATCH(H376,Rates!$A$5:$A$26,0))=0),"Deduct (no threshold)",IF(OR(AND(INDEX(Rates!$F$5:$F$26,MATCH(H376,Rates!$A$5:$A$26,0))&gt;0,J376&gt;INDEX(Rates!$F$5:$F$26,MATCH(H376,Rates!$A$5:$A$26,0))),AND(INDEX(Rates!$G$5:$G$26,MATCH(H376,Rates!$A$5:$A$26,0))&gt;0,O376&gt;INDEX(Rates!$G$5:$G$26,MATCH(H376,Rates!$A$5:$A$26,0)))),"Deduct","Below threshold: check")),"?"))</f>
        <v/>
      </c>
      <c r="Q376" s="10" t="n"/>
      <c r="R376" s="16">
        <f>IF(OR(B376="",Q376=""),0,IF(Q376&gt;B376,((YEAR(Q376)-YEAR(B376))*12+MONTH(Q376)-MONTH(B376)+1),0))</f>
        <v/>
      </c>
      <c r="S376" s="15">
        <f>ROUND(N376*Settings!$B$8*R376,0)</f>
        <v/>
      </c>
      <c r="T376" s="17">
        <f>IF(B376="","",IF(MONTH(IF(Q376="",B376,Q376))=3,DATE(YEAR(IF(Q376="",B376,Q376)),4,30),DATE(YEAR(IF(Q376="",B376,Q376)),MONTH(IF(Q376="",B376,Q376))+1,7)))</f>
        <v/>
      </c>
      <c r="U376" s="10" t="n"/>
      <c r="V376" s="11" t="n"/>
      <c r="W376" s="16">
        <f>IF(OR(B376="",N376=0),0,IF(U376="",IF(Settings!$B$4&gt;T376,((YEAR(Settings!$B$4)-YEAR(IF(Q376="",B376,Q376)))*12+MONTH(Settings!$B$4)-MONTH(IF(Q376="",B376,Q376))+1),0),IF(U376&gt;T376,((YEAR(U376)-YEAR(IF(Q376="",B376,Q376)))*12+MONTH(U376)-MONTH(IF(Q376="",B376,Q376))+1),0)))</f>
        <v/>
      </c>
      <c r="X376" s="15">
        <f>ROUND(N376*Settings!$B$9*W376,0)</f>
        <v/>
      </c>
      <c r="Y376" s="15">
        <f>S376+X376</f>
        <v/>
      </c>
      <c r="Z376" s="18">
        <f>IF(B376="","",DATE(YEAR(IF(Q376="",B376,Q376)),MONTH(IF(Q376="",B376,Q376)),1))</f>
        <v/>
      </c>
      <c r="AA376" s="9">
        <f>IF(B376="","","Q"&amp;(INT(MOD(MONTH(IF(Q376="",B376,Q376))-4,12)/3)+1))</f>
        <v/>
      </c>
      <c r="AB376" s="9">
        <f>IF(H376="","",IFERROR(INDEX(Rates!$M$5:$M$26,MATCH(H376,Rates!$A$5:$A$26,0)),""))</f>
        <v/>
      </c>
    </row>
    <row r="377">
      <c r="A377" s="9">
        <f>IF(B377="","",ROW()-4)</f>
        <v/>
      </c>
      <c r="B377" s="10" t="n"/>
      <c r="C377" s="11" t="n"/>
      <c r="D377" s="11" t="n"/>
      <c r="E377" s="9">
        <f>IF(B377="","",IF(D377="","No PAN",IF(AND(LEN(D377)=10,ISERROR(VALUE(LEFT(D377,1))),ISERROR(VALUE(MID(D377,5,1))),ISNUMBER(VALUE(MID(D377,6,4))),ISERROR(VALUE(RIGHT(D377,1)))),"Format OK","Check PAN")))</f>
        <v/>
      </c>
      <c r="F377" s="11" t="n"/>
      <c r="G377" s="9">
        <f>IF(B377="","",IF(F377&lt;&gt;"",F377,IF(E377&lt;&gt;"Format OK","Others",IF(OR(MID(D377,4,1)="P",MID(D377,4,1)="H"),"Individual/HUF",IF(MID(D377,4,1)="C","Company","Others")))))</f>
        <v/>
      </c>
      <c r="H377" s="11" t="n"/>
      <c r="I377" s="9">
        <f>IF(H377="","",IFERROR(INDEX(IF(G377="Individual/HUF",Rates!$C$5:$C$26,IF(G377="Company",Rates!$D$5:$D$26,Rates!$E$5:$E$26)),MATCH(H377,Rates!$A$5:$A$26,0)),"?"))</f>
        <v/>
      </c>
      <c r="J377" s="12" t="n"/>
      <c r="K377" s="13">
        <f>IF(H377="","",IFERROR(INDEX(IF(G377="Individual/HUF",Rates!$I$5:$I$26,IF(G377="Company",Rates!$J$5:$J$26,Rates!$K$5:$K$26)),MATCH(H377,Rates!$A$5:$A$26,0)),""))</f>
        <v/>
      </c>
      <c r="L377" s="14" t="n"/>
      <c r="M377" s="13">
        <f>IF(H377="","",IF(L377&lt;&gt;"",IF(E377="Format OK",L377,MAX(L377,INDEX(Rates!$L$5:$L$26,MATCH(H377,Rates!$A$5:$A$26,0)))),IF(K377="","rate?",IF(E377="Format OK",K377,MAX(K377,INDEX(Rates!$L$5:$L$26,MATCH(H377,Rates!$A$5:$A$26,0)))))))</f>
        <v/>
      </c>
      <c r="N377" s="15">
        <f>IF(OR(H377="",NOT(ISNUMBER(M377))),0,IF(AND(LEFT(P377,5)="Below",L377=""),0,ROUND(J377*M377,0)))</f>
        <v/>
      </c>
      <c r="O377" s="15">
        <f>IF(H377="","",SUMIFS($J$5:$J$504,$C$5:$C$504,C377,$H$5:$H$504,H377,$B$5:$B$504,"&lt;="&amp;B377,$B$5:$B$504,"&gt;="&amp;Settings!$B$5))</f>
        <v/>
      </c>
      <c r="P377" s="9">
        <f>IF(H377="","",IFERROR(IF(AND(INDEX(Rates!$F$5:$F$26,MATCH(H377,Rates!$A$5:$A$26,0))=0,INDEX(Rates!$G$5:$G$26,MATCH(H377,Rates!$A$5:$A$26,0))=0),"Deduct (no threshold)",IF(OR(AND(INDEX(Rates!$F$5:$F$26,MATCH(H377,Rates!$A$5:$A$26,0))&gt;0,J377&gt;INDEX(Rates!$F$5:$F$26,MATCH(H377,Rates!$A$5:$A$26,0))),AND(INDEX(Rates!$G$5:$G$26,MATCH(H377,Rates!$A$5:$A$26,0))&gt;0,O377&gt;INDEX(Rates!$G$5:$G$26,MATCH(H377,Rates!$A$5:$A$26,0)))),"Deduct","Below threshold: check")),"?"))</f>
        <v/>
      </c>
      <c r="Q377" s="10" t="n"/>
      <c r="R377" s="16">
        <f>IF(OR(B377="",Q377=""),0,IF(Q377&gt;B377,((YEAR(Q377)-YEAR(B377))*12+MONTH(Q377)-MONTH(B377)+1),0))</f>
        <v/>
      </c>
      <c r="S377" s="15">
        <f>ROUND(N377*Settings!$B$8*R377,0)</f>
        <v/>
      </c>
      <c r="T377" s="17">
        <f>IF(B377="","",IF(MONTH(IF(Q377="",B377,Q377))=3,DATE(YEAR(IF(Q377="",B377,Q377)),4,30),DATE(YEAR(IF(Q377="",B377,Q377)),MONTH(IF(Q377="",B377,Q377))+1,7)))</f>
        <v/>
      </c>
      <c r="U377" s="10" t="n"/>
      <c r="V377" s="11" t="n"/>
      <c r="W377" s="16">
        <f>IF(OR(B377="",N377=0),0,IF(U377="",IF(Settings!$B$4&gt;T377,((YEAR(Settings!$B$4)-YEAR(IF(Q377="",B377,Q377)))*12+MONTH(Settings!$B$4)-MONTH(IF(Q377="",B377,Q377))+1),0),IF(U377&gt;T377,((YEAR(U377)-YEAR(IF(Q377="",B377,Q377)))*12+MONTH(U377)-MONTH(IF(Q377="",B377,Q377))+1),0)))</f>
        <v/>
      </c>
      <c r="X377" s="15">
        <f>ROUND(N377*Settings!$B$9*W377,0)</f>
        <v/>
      </c>
      <c r="Y377" s="15">
        <f>S377+X377</f>
        <v/>
      </c>
      <c r="Z377" s="18">
        <f>IF(B377="","",DATE(YEAR(IF(Q377="",B377,Q377)),MONTH(IF(Q377="",B377,Q377)),1))</f>
        <v/>
      </c>
      <c r="AA377" s="9">
        <f>IF(B377="","","Q"&amp;(INT(MOD(MONTH(IF(Q377="",B377,Q377))-4,12)/3)+1))</f>
        <v/>
      </c>
      <c r="AB377" s="9">
        <f>IF(H377="","",IFERROR(INDEX(Rates!$M$5:$M$26,MATCH(H377,Rates!$A$5:$A$26,0)),""))</f>
        <v/>
      </c>
    </row>
    <row r="378">
      <c r="A378" s="9">
        <f>IF(B378="","",ROW()-4)</f>
        <v/>
      </c>
      <c r="B378" s="10" t="n"/>
      <c r="C378" s="11" t="n"/>
      <c r="D378" s="11" t="n"/>
      <c r="E378" s="9">
        <f>IF(B378="","",IF(D378="","No PAN",IF(AND(LEN(D378)=10,ISERROR(VALUE(LEFT(D378,1))),ISERROR(VALUE(MID(D378,5,1))),ISNUMBER(VALUE(MID(D378,6,4))),ISERROR(VALUE(RIGHT(D378,1)))),"Format OK","Check PAN")))</f>
        <v/>
      </c>
      <c r="F378" s="11" t="n"/>
      <c r="G378" s="9">
        <f>IF(B378="","",IF(F378&lt;&gt;"",F378,IF(E378&lt;&gt;"Format OK","Others",IF(OR(MID(D378,4,1)="P",MID(D378,4,1)="H"),"Individual/HUF",IF(MID(D378,4,1)="C","Company","Others")))))</f>
        <v/>
      </c>
      <c r="H378" s="11" t="n"/>
      <c r="I378" s="9">
        <f>IF(H378="","",IFERROR(INDEX(IF(G378="Individual/HUF",Rates!$C$5:$C$26,IF(G378="Company",Rates!$D$5:$D$26,Rates!$E$5:$E$26)),MATCH(H378,Rates!$A$5:$A$26,0)),"?"))</f>
        <v/>
      </c>
      <c r="J378" s="12" t="n"/>
      <c r="K378" s="13">
        <f>IF(H378="","",IFERROR(INDEX(IF(G378="Individual/HUF",Rates!$I$5:$I$26,IF(G378="Company",Rates!$J$5:$J$26,Rates!$K$5:$K$26)),MATCH(H378,Rates!$A$5:$A$26,0)),""))</f>
        <v/>
      </c>
      <c r="L378" s="14" t="n"/>
      <c r="M378" s="13">
        <f>IF(H378="","",IF(L378&lt;&gt;"",IF(E378="Format OK",L378,MAX(L378,INDEX(Rates!$L$5:$L$26,MATCH(H378,Rates!$A$5:$A$26,0)))),IF(K378="","rate?",IF(E378="Format OK",K378,MAX(K378,INDEX(Rates!$L$5:$L$26,MATCH(H378,Rates!$A$5:$A$26,0)))))))</f>
        <v/>
      </c>
      <c r="N378" s="15">
        <f>IF(OR(H378="",NOT(ISNUMBER(M378))),0,IF(AND(LEFT(P378,5)="Below",L378=""),0,ROUND(J378*M378,0)))</f>
        <v/>
      </c>
      <c r="O378" s="15">
        <f>IF(H378="","",SUMIFS($J$5:$J$504,$C$5:$C$504,C378,$H$5:$H$504,H378,$B$5:$B$504,"&lt;="&amp;B378,$B$5:$B$504,"&gt;="&amp;Settings!$B$5))</f>
        <v/>
      </c>
      <c r="P378" s="9">
        <f>IF(H378="","",IFERROR(IF(AND(INDEX(Rates!$F$5:$F$26,MATCH(H378,Rates!$A$5:$A$26,0))=0,INDEX(Rates!$G$5:$G$26,MATCH(H378,Rates!$A$5:$A$26,0))=0),"Deduct (no threshold)",IF(OR(AND(INDEX(Rates!$F$5:$F$26,MATCH(H378,Rates!$A$5:$A$26,0))&gt;0,J378&gt;INDEX(Rates!$F$5:$F$26,MATCH(H378,Rates!$A$5:$A$26,0))),AND(INDEX(Rates!$G$5:$G$26,MATCH(H378,Rates!$A$5:$A$26,0))&gt;0,O378&gt;INDEX(Rates!$G$5:$G$26,MATCH(H378,Rates!$A$5:$A$26,0)))),"Deduct","Below threshold: check")),"?"))</f>
        <v/>
      </c>
      <c r="Q378" s="10" t="n"/>
      <c r="R378" s="16">
        <f>IF(OR(B378="",Q378=""),0,IF(Q378&gt;B378,((YEAR(Q378)-YEAR(B378))*12+MONTH(Q378)-MONTH(B378)+1),0))</f>
        <v/>
      </c>
      <c r="S378" s="15">
        <f>ROUND(N378*Settings!$B$8*R378,0)</f>
        <v/>
      </c>
      <c r="T378" s="17">
        <f>IF(B378="","",IF(MONTH(IF(Q378="",B378,Q378))=3,DATE(YEAR(IF(Q378="",B378,Q378)),4,30),DATE(YEAR(IF(Q378="",B378,Q378)),MONTH(IF(Q378="",B378,Q378))+1,7)))</f>
        <v/>
      </c>
      <c r="U378" s="10" t="n"/>
      <c r="V378" s="11" t="n"/>
      <c r="W378" s="16">
        <f>IF(OR(B378="",N378=0),0,IF(U378="",IF(Settings!$B$4&gt;T378,((YEAR(Settings!$B$4)-YEAR(IF(Q378="",B378,Q378)))*12+MONTH(Settings!$B$4)-MONTH(IF(Q378="",B378,Q378))+1),0),IF(U378&gt;T378,((YEAR(U378)-YEAR(IF(Q378="",B378,Q378)))*12+MONTH(U378)-MONTH(IF(Q378="",B378,Q378))+1),0)))</f>
        <v/>
      </c>
      <c r="X378" s="15">
        <f>ROUND(N378*Settings!$B$9*W378,0)</f>
        <v/>
      </c>
      <c r="Y378" s="15">
        <f>S378+X378</f>
        <v/>
      </c>
      <c r="Z378" s="18">
        <f>IF(B378="","",DATE(YEAR(IF(Q378="",B378,Q378)),MONTH(IF(Q378="",B378,Q378)),1))</f>
        <v/>
      </c>
      <c r="AA378" s="9">
        <f>IF(B378="","","Q"&amp;(INT(MOD(MONTH(IF(Q378="",B378,Q378))-4,12)/3)+1))</f>
        <v/>
      </c>
      <c r="AB378" s="9">
        <f>IF(H378="","",IFERROR(INDEX(Rates!$M$5:$M$26,MATCH(H378,Rates!$A$5:$A$26,0)),""))</f>
        <v/>
      </c>
    </row>
    <row r="379">
      <c r="A379" s="9">
        <f>IF(B379="","",ROW()-4)</f>
        <v/>
      </c>
      <c r="B379" s="10" t="n"/>
      <c r="C379" s="11" t="n"/>
      <c r="D379" s="11" t="n"/>
      <c r="E379" s="9">
        <f>IF(B379="","",IF(D379="","No PAN",IF(AND(LEN(D379)=10,ISERROR(VALUE(LEFT(D379,1))),ISERROR(VALUE(MID(D379,5,1))),ISNUMBER(VALUE(MID(D379,6,4))),ISERROR(VALUE(RIGHT(D379,1)))),"Format OK","Check PAN")))</f>
        <v/>
      </c>
      <c r="F379" s="11" t="n"/>
      <c r="G379" s="9">
        <f>IF(B379="","",IF(F379&lt;&gt;"",F379,IF(E379&lt;&gt;"Format OK","Others",IF(OR(MID(D379,4,1)="P",MID(D379,4,1)="H"),"Individual/HUF",IF(MID(D379,4,1)="C","Company","Others")))))</f>
        <v/>
      </c>
      <c r="H379" s="11" t="n"/>
      <c r="I379" s="9">
        <f>IF(H379="","",IFERROR(INDEX(IF(G379="Individual/HUF",Rates!$C$5:$C$26,IF(G379="Company",Rates!$D$5:$D$26,Rates!$E$5:$E$26)),MATCH(H379,Rates!$A$5:$A$26,0)),"?"))</f>
        <v/>
      </c>
      <c r="J379" s="12" t="n"/>
      <c r="K379" s="13">
        <f>IF(H379="","",IFERROR(INDEX(IF(G379="Individual/HUF",Rates!$I$5:$I$26,IF(G379="Company",Rates!$J$5:$J$26,Rates!$K$5:$K$26)),MATCH(H379,Rates!$A$5:$A$26,0)),""))</f>
        <v/>
      </c>
      <c r="L379" s="14" t="n"/>
      <c r="M379" s="13">
        <f>IF(H379="","",IF(L379&lt;&gt;"",IF(E379="Format OK",L379,MAX(L379,INDEX(Rates!$L$5:$L$26,MATCH(H379,Rates!$A$5:$A$26,0)))),IF(K379="","rate?",IF(E379="Format OK",K379,MAX(K379,INDEX(Rates!$L$5:$L$26,MATCH(H379,Rates!$A$5:$A$26,0)))))))</f>
        <v/>
      </c>
      <c r="N379" s="15">
        <f>IF(OR(H379="",NOT(ISNUMBER(M379))),0,IF(AND(LEFT(P379,5)="Below",L379=""),0,ROUND(J379*M379,0)))</f>
        <v/>
      </c>
      <c r="O379" s="15">
        <f>IF(H379="","",SUMIFS($J$5:$J$504,$C$5:$C$504,C379,$H$5:$H$504,H379,$B$5:$B$504,"&lt;="&amp;B379,$B$5:$B$504,"&gt;="&amp;Settings!$B$5))</f>
        <v/>
      </c>
      <c r="P379" s="9">
        <f>IF(H379="","",IFERROR(IF(AND(INDEX(Rates!$F$5:$F$26,MATCH(H379,Rates!$A$5:$A$26,0))=0,INDEX(Rates!$G$5:$G$26,MATCH(H379,Rates!$A$5:$A$26,0))=0),"Deduct (no threshold)",IF(OR(AND(INDEX(Rates!$F$5:$F$26,MATCH(H379,Rates!$A$5:$A$26,0))&gt;0,J379&gt;INDEX(Rates!$F$5:$F$26,MATCH(H379,Rates!$A$5:$A$26,0))),AND(INDEX(Rates!$G$5:$G$26,MATCH(H379,Rates!$A$5:$A$26,0))&gt;0,O379&gt;INDEX(Rates!$G$5:$G$26,MATCH(H379,Rates!$A$5:$A$26,0)))),"Deduct","Below threshold: check")),"?"))</f>
        <v/>
      </c>
      <c r="Q379" s="10" t="n"/>
      <c r="R379" s="16">
        <f>IF(OR(B379="",Q379=""),0,IF(Q379&gt;B379,((YEAR(Q379)-YEAR(B379))*12+MONTH(Q379)-MONTH(B379)+1),0))</f>
        <v/>
      </c>
      <c r="S379" s="15">
        <f>ROUND(N379*Settings!$B$8*R379,0)</f>
        <v/>
      </c>
      <c r="T379" s="17">
        <f>IF(B379="","",IF(MONTH(IF(Q379="",B379,Q379))=3,DATE(YEAR(IF(Q379="",B379,Q379)),4,30),DATE(YEAR(IF(Q379="",B379,Q379)),MONTH(IF(Q379="",B379,Q379))+1,7)))</f>
        <v/>
      </c>
      <c r="U379" s="10" t="n"/>
      <c r="V379" s="11" t="n"/>
      <c r="W379" s="16">
        <f>IF(OR(B379="",N379=0),0,IF(U379="",IF(Settings!$B$4&gt;T379,((YEAR(Settings!$B$4)-YEAR(IF(Q379="",B379,Q379)))*12+MONTH(Settings!$B$4)-MONTH(IF(Q379="",B379,Q379))+1),0),IF(U379&gt;T379,((YEAR(U379)-YEAR(IF(Q379="",B379,Q379)))*12+MONTH(U379)-MONTH(IF(Q379="",B379,Q379))+1),0)))</f>
        <v/>
      </c>
      <c r="X379" s="15">
        <f>ROUND(N379*Settings!$B$9*W379,0)</f>
        <v/>
      </c>
      <c r="Y379" s="15">
        <f>S379+X379</f>
        <v/>
      </c>
      <c r="Z379" s="18">
        <f>IF(B379="","",DATE(YEAR(IF(Q379="",B379,Q379)),MONTH(IF(Q379="",B379,Q379)),1))</f>
        <v/>
      </c>
      <c r="AA379" s="9">
        <f>IF(B379="","","Q"&amp;(INT(MOD(MONTH(IF(Q379="",B379,Q379))-4,12)/3)+1))</f>
        <v/>
      </c>
      <c r="AB379" s="9">
        <f>IF(H379="","",IFERROR(INDEX(Rates!$M$5:$M$26,MATCH(H379,Rates!$A$5:$A$26,0)),""))</f>
        <v/>
      </c>
    </row>
    <row r="380">
      <c r="A380" s="9">
        <f>IF(B380="","",ROW()-4)</f>
        <v/>
      </c>
      <c r="B380" s="10" t="n"/>
      <c r="C380" s="11" t="n"/>
      <c r="D380" s="11" t="n"/>
      <c r="E380" s="9">
        <f>IF(B380="","",IF(D380="","No PAN",IF(AND(LEN(D380)=10,ISERROR(VALUE(LEFT(D380,1))),ISERROR(VALUE(MID(D380,5,1))),ISNUMBER(VALUE(MID(D380,6,4))),ISERROR(VALUE(RIGHT(D380,1)))),"Format OK","Check PAN")))</f>
        <v/>
      </c>
      <c r="F380" s="11" t="n"/>
      <c r="G380" s="9">
        <f>IF(B380="","",IF(F380&lt;&gt;"",F380,IF(E380&lt;&gt;"Format OK","Others",IF(OR(MID(D380,4,1)="P",MID(D380,4,1)="H"),"Individual/HUF",IF(MID(D380,4,1)="C","Company","Others")))))</f>
        <v/>
      </c>
      <c r="H380" s="11" t="n"/>
      <c r="I380" s="9">
        <f>IF(H380="","",IFERROR(INDEX(IF(G380="Individual/HUF",Rates!$C$5:$C$26,IF(G380="Company",Rates!$D$5:$D$26,Rates!$E$5:$E$26)),MATCH(H380,Rates!$A$5:$A$26,0)),"?"))</f>
        <v/>
      </c>
      <c r="J380" s="12" t="n"/>
      <c r="K380" s="13">
        <f>IF(H380="","",IFERROR(INDEX(IF(G380="Individual/HUF",Rates!$I$5:$I$26,IF(G380="Company",Rates!$J$5:$J$26,Rates!$K$5:$K$26)),MATCH(H380,Rates!$A$5:$A$26,0)),""))</f>
        <v/>
      </c>
      <c r="L380" s="14" t="n"/>
      <c r="M380" s="13">
        <f>IF(H380="","",IF(L380&lt;&gt;"",IF(E380="Format OK",L380,MAX(L380,INDEX(Rates!$L$5:$L$26,MATCH(H380,Rates!$A$5:$A$26,0)))),IF(K380="","rate?",IF(E380="Format OK",K380,MAX(K380,INDEX(Rates!$L$5:$L$26,MATCH(H380,Rates!$A$5:$A$26,0)))))))</f>
        <v/>
      </c>
      <c r="N380" s="15">
        <f>IF(OR(H380="",NOT(ISNUMBER(M380))),0,IF(AND(LEFT(P380,5)="Below",L380=""),0,ROUND(J380*M380,0)))</f>
        <v/>
      </c>
      <c r="O380" s="15">
        <f>IF(H380="","",SUMIFS($J$5:$J$504,$C$5:$C$504,C380,$H$5:$H$504,H380,$B$5:$B$504,"&lt;="&amp;B380,$B$5:$B$504,"&gt;="&amp;Settings!$B$5))</f>
        <v/>
      </c>
      <c r="P380" s="9">
        <f>IF(H380="","",IFERROR(IF(AND(INDEX(Rates!$F$5:$F$26,MATCH(H380,Rates!$A$5:$A$26,0))=0,INDEX(Rates!$G$5:$G$26,MATCH(H380,Rates!$A$5:$A$26,0))=0),"Deduct (no threshold)",IF(OR(AND(INDEX(Rates!$F$5:$F$26,MATCH(H380,Rates!$A$5:$A$26,0))&gt;0,J380&gt;INDEX(Rates!$F$5:$F$26,MATCH(H380,Rates!$A$5:$A$26,0))),AND(INDEX(Rates!$G$5:$G$26,MATCH(H380,Rates!$A$5:$A$26,0))&gt;0,O380&gt;INDEX(Rates!$G$5:$G$26,MATCH(H380,Rates!$A$5:$A$26,0)))),"Deduct","Below threshold: check")),"?"))</f>
        <v/>
      </c>
      <c r="Q380" s="10" t="n"/>
      <c r="R380" s="16">
        <f>IF(OR(B380="",Q380=""),0,IF(Q380&gt;B380,((YEAR(Q380)-YEAR(B380))*12+MONTH(Q380)-MONTH(B380)+1),0))</f>
        <v/>
      </c>
      <c r="S380" s="15">
        <f>ROUND(N380*Settings!$B$8*R380,0)</f>
        <v/>
      </c>
      <c r="T380" s="17">
        <f>IF(B380="","",IF(MONTH(IF(Q380="",B380,Q380))=3,DATE(YEAR(IF(Q380="",B380,Q380)),4,30),DATE(YEAR(IF(Q380="",B380,Q380)),MONTH(IF(Q380="",B380,Q380))+1,7)))</f>
        <v/>
      </c>
      <c r="U380" s="10" t="n"/>
      <c r="V380" s="11" t="n"/>
      <c r="W380" s="16">
        <f>IF(OR(B380="",N380=0),0,IF(U380="",IF(Settings!$B$4&gt;T380,((YEAR(Settings!$B$4)-YEAR(IF(Q380="",B380,Q380)))*12+MONTH(Settings!$B$4)-MONTH(IF(Q380="",B380,Q380))+1),0),IF(U380&gt;T380,((YEAR(U380)-YEAR(IF(Q380="",B380,Q380)))*12+MONTH(U380)-MONTH(IF(Q380="",B380,Q380))+1),0)))</f>
        <v/>
      </c>
      <c r="X380" s="15">
        <f>ROUND(N380*Settings!$B$9*W380,0)</f>
        <v/>
      </c>
      <c r="Y380" s="15">
        <f>S380+X380</f>
        <v/>
      </c>
      <c r="Z380" s="18">
        <f>IF(B380="","",DATE(YEAR(IF(Q380="",B380,Q380)),MONTH(IF(Q380="",B380,Q380)),1))</f>
        <v/>
      </c>
      <c r="AA380" s="9">
        <f>IF(B380="","","Q"&amp;(INT(MOD(MONTH(IF(Q380="",B380,Q380))-4,12)/3)+1))</f>
        <v/>
      </c>
      <c r="AB380" s="9">
        <f>IF(H380="","",IFERROR(INDEX(Rates!$M$5:$M$26,MATCH(H380,Rates!$A$5:$A$26,0)),""))</f>
        <v/>
      </c>
    </row>
    <row r="381">
      <c r="A381" s="9">
        <f>IF(B381="","",ROW()-4)</f>
        <v/>
      </c>
      <c r="B381" s="10" t="n"/>
      <c r="C381" s="11" t="n"/>
      <c r="D381" s="11" t="n"/>
      <c r="E381" s="9">
        <f>IF(B381="","",IF(D381="","No PAN",IF(AND(LEN(D381)=10,ISERROR(VALUE(LEFT(D381,1))),ISERROR(VALUE(MID(D381,5,1))),ISNUMBER(VALUE(MID(D381,6,4))),ISERROR(VALUE(RIGHT(D381,1)))),"Format OK","Check PAN")))</f>
        <v/>
      </c>
      <c r="F381" s="11" t="n"/>
      <c r="G381" s="9">
        <f>IF(B381="","",IF(F381&lt;&gt;"",F381,IF(E381&lt;&gt;"Format OK","Others",IF(OR(MID(D381,4,1)="P",MID(D381,4,1)="H"),"Individual/HUF",IF(MID(D381,4,1)="C","Company","Others")))))</f>
        <v/>
      </c>
      <c r="H381" s="11" t="n"/>
      <c r="I381" s="9">
        <f>IF(H381="","",IFERROR(INDEX(IF(G381="Individual/HUF",Rates!$C$5:$C$26,IF(G381="Company",Rates!$D$5:$D$26,Rates!$E$5:$E$26)),MATCH(H381,Rates!$A$5:$A$26,0)),"?"))</f>
        <v/>
      </c>
      <c r="J381" s="12" t="n"/>
      <c r="K381" s="13">
        <f>IF(H381="","",IFERROR(INDEX(IF(G381="Individual/HUF",Rates!$I$5:$I$26,IF(G381="Company",Rates!$J$5:$J$26,Rates!$K$5:$K$26)),MATCH(H381,Rates!$A$5:$A$26,0)),""))</f>
        <v/>
      </c>
      <c r="L381" s="14" t="n"/>
      <c r="M381" s="13">
        <f>IF(H381="","",IF(L381&lt;&gt;"",IF(E381="Format OK",L381,MAX(L381,INDEX(Rates!$L$5:$L$26,MATCH(H381,Rates!$A$5:$A$26,0)))),IF(K381="","rate?",IF(E381="Format OK",K381,MAX(K381,INDEX(Rates!$L$5:$L$26,MATCH(H381,Rates!$A$5:$A$26,0)))))))</f>
        <v/>
      </c>
      <c r="N381" s="15">
        <f>IF(OR(H381="",NOT(ISNUMBER(M381))),0,IF(AND(LEFT(P381,5)="Below",L381=""),0,ROUND(J381*M381,0)))</f>
        <v/>
      </c>
      <c r="O381" s="15">
        <f>IF(H381="","",SUMIFS($J$5:$J$504,$C$5:$C$504,C381,$H$5:$H$504,H381,$B$5:$B$504,"&lt;="&amp;B381,$B$5:$B$504,"&gt;="&amp;Settings!$B$5))</f>
        <v/>
      </c>
      <c r="P381" s="9">
        <f>IF(H381="","",IFERROR(IF(AND(INDEX(Rates!$F$5:$F$26,MATCH(H381,Rates!$A$5:$A$26,0))=0,INDEX(Rates!$G$5:$G$26,MATCH(H381,Rates!$A$5:$A$26,0))=0),"Deduct (no threshold)",IF(OR(AND(INDEX(Rates!$F$5:$F$26,MATCH(H381,Rates!$A$5:$A$26,0))&gt;0,J381&gt;INDEX(Rates!$F$5:$F$26,MATCH(H381,Rates!$A$5:$A$26,0))),AND(INDEX(Rates!$G$5:$G$26,MATCH(H381,Rates!$A$5:$A$26,0))&gt;0,O381&gt;INDEX(Rates!$G$5:$G$26,MATCH(H381,Rates!$A$5:$A$26,0)))),"Deduct","Below threshold: check")),"?"))</f>
        <v/>
      </c>
      <c r="Q381" s="10" t="n"/>
      <c r="R381" s="16">
        <f>IF(OR(B381="",Q381=""),0,IF(Q381&gt;B381,((YEAR(Q381)-YEAR(B381))*12+MONTH(Q381)-MONTH(B381)+1),0))</f>
        <v/>
      </c>
      <c r="S381" s="15">
        <f>ROUND(N381*Settings!$B$8*R381,0)</f>
        <v/>
      </c>
      <c r="T381" s="17">
        <f>IF(B381="","",IF(MONTH(IF(Q381="",B381,Q381))=3,DATE(YEAR(IF(Q381="",B381,Q381)),4,30),DATE(YEAR(IF(Q381="",B381,Q381)),MONTH(IF(Q381="",B381,Q381))+1,7)))</f>
        <v/>
      </c>
      <c r="U381" s="10" t="n"/>
      <c r="V381" s="11" t="n"/>
      <c r="W381" s="16">
        <f>IF(OR(B381="",N381=0),0,IF(U381="",IF(Settings!$B$4&gt;T381,((YEAR(Settings!$B$4)-YEAR(IF(Q381="",B381,Q381)))*12+MONTH(Settings!$B$4)-MONTH(IF(Q381="",B381,Q381))+1),0),IF(U381&gt;T381,((YEAR(U381)-YEAR(IF(Q381="",B381,Q381)))*12+MONTH(U381)-MONTH(IF(Q381="",B381,Q381))+1),0)))</f>
        <v/>
      </c>
      <c r="X381" s="15">
        <f>ROUND(N381*Settings!$B$9*W381,0)</f>
        <v/>
      </c>
      <c r="Y381" s="15">
        <f>S381+X381</f>
        <v/>
      </c>
      <c r="Z381" s="18">
        <f>IF(B381="","",DATE(YEAR(IF(Q381="",B381,Q381)),MONTH(IF(Q381="",B381,Q381)),1))</f>
        <v/>
      </c>
      <c r="AA381" s="9">
        <f>IF(B381="","","Q"&amp;(INT(MOD(MONTH(IF(Q381="",B381,Q381))-4,12)/3)+1))</f>
        <v/>
      </c>
      <c r="AB381" s="9">
        <f>IF(H381="","",IFERROR(INDEX(Rates!$M$5:$M$26,MATCH(H381,Rates!$A$5:$A$26,0)),""))</f>
        <v/>
      </c>
    </row>
    <row r="382">
      <c r="A382" s="9">
        <f>IF(B382="","",ROW()-4)</f>
        <v/>
      </c>
      <c r="B382" s="10" t="n"/>
      <c r="C382" s="11" t="n"/>
      <c r="D382" s="11" t="n"/>
      <c r="E382" s="9">
        <f>IF(B382="","",IF(D382="","No PAN",IF(AND(LEN(D382)=10,ISERROR(VALUE(LEFT(D382,1))),ISERROR(VALUE(MID(D382,5,1))),ISNUMBER(VALUE(MID(D382,6,4))),ISERROR(VALUE(RIGHT(D382,1)))),"Format OK","Check PAN")))</f>
        <v/>
      </c>
      <c r="F382" s="11" t="n"/>
      <c r="G382" s="9">
        <f>IF(B382="","",IF(F382&lt;&gt;"",F382,IF(E382&lt;&gt;"Format OK","Others",IF(OR(MID(D382,4,1)="P",MID(D382,4,1)="H"),"Individual/HUF",IF(MID(D382,4,1)="C","Company","Others")))))</f>
        <v/>
      </c>
      <c r="H382" s="11" t="n"/>
      <c r="I382" s="9">
        <f>IF(H382="","",IFERROR(INDEX(IF(G382="Individual/HUF",Rates!$C$5:$C$26,IF(G382="Company",Rates!$D$5:$D$26,Rates!$E$5:$E$26)),MATCH(H382,Rates!$A$5:$A$26,0)),"?"))</f>
        <v/>
      </c>
      <c r="J382" s="12" t="n"/>
      <c r="K382" s="13">
        <f>IF(H382="","",IFERROR(INDEX(IF(G382="Individual/HUF",Rates!$I$5:$I$26,IF(G382="Company",Rates!$J$5:$J$26,Rates!$K$5:$K$26)),MATCH(H382,Rates!$A$5:$A$26,0)),""))</f>
        <v/>
      </c>
      <c r="L382" s="14" t="n"/>
      <c r="M382" s="13">
        <f>IF(H382="","",IF(L382&lt;&gt;"",IF(E382="Format OK",L382,MAX(L382,INDEX(Rates!$L$5:$L$26,MATCH(H382,Rates!$A$5:$A$26,0)))),IF(K382="","rate?",IF(E382="Format OK",K382,MAX(K382,INDEX(Rates!$L$5:$L$26,MATCH(H382,Rates!$A$5:$A$26,0)))))))</f>
        <v/>
      </c>
      <c r="N382" s="15">
        <f>IF(OR(H382="",NOT(ISNUMBER(M382))),0,IF(AND(LEFT(P382,5)="Below",L382=""),0,ROUND(J382*M382,0)))</f>
        <v/>
      </c>
      <c r="O382" s="15">
        <f>IF(H382="","",SUMIFS($J$5:$J$504,$C$5:$C$504,C382,$H$5:$H$504,H382,$B$5:$B$504,"&lt;="&amp;B382,$B$5:$B$504,"&gt;="&amp;Settings!$B$5))</f>
        <v/>
      </c>
      <c r="P382" s="9">
        <f>IF(H382="","",IFERROR(IF(AND(INDEX(Rates!$F$5:$F$26,MATCH(H382,Rates!$A$5:$A$26,0))=0,INDEX(Rates!$G$5:$G$26,MATCH(H382,Rates!$A$5:$A$26,0))=0),"Deduct (no threshold)",IF(OR(AND(INDEX(Rates!$F$5:$F$26,MATCH(H382,Rates!$A$5:$A$26,0))&gt;0,J382&gt;INDEX(Rates!$F$5:$F$26,MATCH(H382,Rates!$A$5:$A$26,0))),AND(INDEX(Rates!$G$5:$G$26,MATCH(H382,Rates!$A$5:$A$26,0))&gt;0,O382&gt;INDEX(Rates!$G$5:$G$26,MATCH(H382,Rates!$A$5:$A$26,0)))),"Deduct","Below threshold: check")),"?"))</f>
        <v/>
      </c>
      <c r="Q382" s="10" t="n"/>
      <c r="R382" s="16">
        <f>IF(OR(B382="",Q382=""),0,IF(Q382&gt;B382,((YEAR(Q382)-YEAR(B382))*12+MONTH(Q382)-MONTH(B382)+1),0))</f>
        <v/>
      </c>
      <c r="S382" s="15">
        <f>ROUND(N382*Settings!$B$8*R382,0)</f>
        <v/>
      </c>
      <c r="T382" s="17">
        <f>IF(B382="","",IF(MONTH(IF(Q382="",B382,Q382))=3,DATE(YEAR(IF(Q382="",B382,Q382)),4,30),DATE(YEAR(IF(Q382="",B382,Q382)),MONTH(IF(Q382="",B382,Q382))+1,7)))</f>
        <v/>
      </c>
      <c r="U382" s="10" t="n"/>
      <c r="V382" s="11" t="n"/>
      <c r="W382" s="16">
        <f>IF(OR(B382="",N382=0),0,IF(U382="",IF(Settings!$B$4&gt;T382,((YEAR(Settings!$B$4)-YEAR(IF(Q382="",B382,Q382)))*12+MONTH(Settings!$B$4)-MONTH(IF(Q382="",B382,Q382))+1),0),IF(U382&gt;T382,((YEAR(U382)-YEAR(IF(Q382="",B382,Q382)))*12+MONTH(U382)-MONTH(IF(Q382="",B382,Q382))+1),0)))</f>
        <v/>
      </c>
      <c r="X382" s="15">
        <f>ROUND(N382*Settings!$B$9*W382,0)</f>
        <v/>
      </c>
      <c r="Y382" s="15">
        <f>S382+X382</f>
        <v/>
      </c>
      <c r="Z382" s="18">
        <f>IF(B382="","",DATE(YEAR(IF(Q382="",B382,Q382)),MONTH(IF(Q382="",B382,Q382)),1))</f>
        <v/>
      </c>
      <c r="AA382" s="9">
        <f>IF(B382="","","Q"&amp;(INT(MOD(MONTH(IF(Q382="",B382,Q382))-4,12)/3)+1))</f>
        <v/>
      </c>
      <c r="AB382" s="9">
        <f>IF(H382="","",IFERROR(INDEX(Rates!$M$5:$M$26,MATCH(H382,Rates!$A$5:$A$26,0)),""))</f>
        <v/>
      </c>
    </row>
    <row r="383">
      <c r="A383" s="9">
        <f>IF(B383="","",ROW()-4)</f>
        <v/>
      </c>
      <c r="B383" s="10" t="n"/>
      <c r="C383" s="11" t="n"/>
      <c r="D383" s="11" t="n"/>
      <c r="E383" s="9">
        <f>IF(B383="","",IF(D383="","No PAN",IF(AND(LEN(D383)=10,ISERROR(VALUE(LEFT(D383,1))),ISERROR(VALUE(MID(D383,5,1))),ISNUMBER(VALUE(MID(D383,6,4))),ISERROR(VALUE(RIGHT(D383,1)))),"Format OK","Check PAN")))</f>
        <v/>
      </c>
      <c r="F383" s="11" t="n"/>
      <c r="G383" s="9">
        <f>IF(B383="","",IF(F383&lt;&gt;"",F383,IF(E383&lt;&gt;"Format OK","Others",IF(OR(MID(D383,4,1)="P",MID(D383,4,1)="H"),"Individual/HUF",IF(MID(D383,4,1)="C","Company","Others")))))</f>
        <v/>
      </c>
      <c r="H383" s="11" t="n"/>
      <c r="I383" s="9">
        <f>IF(H383="","",IFERROR(INDEX(IF(G383="Individual/HUF",Rates!$C$5:$C$26,IF(G383="Company",Rates!$D$5:$D$26,Rates!$E$5:$E$26)),MATCH(H383,Rates!$A$5:$A$26,0)),"?"))</f>
        <v/>
      </c>
      <c r="J383" s="12" t="n"/>
      <c r="K383" s="13">
        <f>IF(H383="","",IFERROR(INDEX(IF(G383="Individual/HUF",Rates!$I$5:$I$26,IF(G383="Company",Rates!$J$5:$J$26,Rates!$K$5:$K$26)),MATCH(H383,Rates!$A$5:$A$26,0)),""))</f>
        <v/>
      </c>
      <c r="L383" s="14" t="n"/>
      <c r="M383" s="13">
        <f>IF(H383="","",IF(L383&lt;&gt;"",IF(E383="Format OK",L383,MAX(L383,INDEX(Rates!$L$5:$L$26,MATCH(H383,Rates!$A$5:$A$26,0)))),IF(K383="","rate?",IF(E383="Format OK",K383,MAX(K383,INDEX(Rates!$L$5:$L$26,MATCH(H383,Rates!$A$5:$A$26,0)))))))</f>
        <v/>
      </c>
      <c r="N383" s="15">
        <f>IF(OR(H383="",NOT(ISNUMBER(M383))),0,IF(AND(LEFT(P383,5)="Below",L383=""),0,ROUND(J383*M383,0)))</f>
        <v/>
      </c>
      <c r="O383" s="15">
        <f>IF(H383="","",SUMIFS($J$5:$J$504,$C$5:$C$504,C383,$H$5:$H$504,H383,$B$5:$B$504,"&lt;="&amp;B383,$B$5:$B$504,"&gt;="&amp;Settings!$B$5))</f>
        <v/>
      </c>
      <c r="P383" s="9">
        <f>IF(H383="","",IFERROR(IF(AND(INDEX(Rates!$F$5:$F$26,MATCH(H383,Rates!$A$5:$A$26,0))=0,INDEX(Rates!$G$5:$G$26,MATCH(H383,Rates!$A$5:$A$26,0))=0),"Deduct (no threshold)",IF(OR(AND(INDEX(Rates!$F$5:$F$26,MATCH(H383,Rates!$A$5:$A$26,0))&gt;0,J383&gt;INDEX(Rates!$F$5:$F$26,MATCH(H383,Rates!$A$5:$A$26,0))),AND(INDEX(Rates!$G$5:$G$26,MATCH(H383,Rates!$A$5:$A$26,0))&gt;0,O383&gt;INDEX(Rates!$G$5:$G$26,MATCH(H383,Rates!$A$5:$A$26,0)))),"Deduct","Below threshold: check")),"?"))</f>
        <v/>
      </c>
      <c r="Q383" s="10" t="n"/>
      <c r="R383" s="16">
        <f>IF(OR(B383="",Q383=""),0,IF(Q383&gt;B383,((YEAR(Q383)-YEAR(B383))*12+MONTH(Q383)-MONTH(B383)+1),0))</f>
        <v/>
      </c>
      <c r="S383" s="15">
        <f>ROUND(N383*Settings!$B$8*R383,0)</f>
        <v/>
      </c>
      <c r="T383" s="17">
        <f>IF(B383="","",IF(MONTH(IF(Q383="",B383,Q383))=3,DATE(YEAR(IF(Q383="",B383,Q383)),4,30),DATE(YEAR(IF(Q383="",B383,Q383)),MONTH(IF(Q383="",B383,Q383))+1,7)))</f>
        <v/>
      </c>
      <c r="U383" s="10" t="n"/>
      <c r="V383" s="11" t="n"/>
      <c r="W383" s="16">
        <f>IF(OR(B383="",N383=0),0,IF(U383="",IF(Settings!$B$4&gt;T383,((YEAR(Settings!$B$4)-YEAR(IF(Q383="",B383,Q383)))*12+MONTH(Settings!$B$4)-MONTH(IF(Q383="",B383,Q383))+1),0),IF(U383&gt;T383,((YEAR(U383)-YEAR(IF(Q383="",B383,Q383)))*12+MONTH(U383)-MONTH(IF(Q383="",B383,Q383))+1),0)))</f>
        <v/>
      </c>
      <c r="X383" s="15">
        <f>ROUND(N383*Settings!$B$9*W383,0)</f>
        <v/>
      </c>
      <c r="Y383" s="15">
        <f>S383+X383</f>
        <v/>
      </c>
      <c r="Z383" s="18">
        <f>IF(B383="","",DATE(YEAR(IF(Q383="",B383,Q383)),MONTH(IF(Q383="",B383,Q383)),1))</f>
        <v/>
      </c>
      <c r="AA383" s="9">
        <f>IF(B383="","","Q"&amp;(INT(MOD(MONTH(IF(Q383="",B383,Q383))-4,12)/3)+1))</f>
        <v/>
      </c>
      <c r="AB383" s="9">
        <f>IF(H383="","",IFERROR(INDEX(Rates!$M$5:$M$26,MATCH(H383,Rates!$A$5:$A$26,0)),""))</f>
        <v/>
      </c>
    </row>
    <row r="384">
      <c r="A384" s="9">
        <f>IF(B384="","",ROW()-4)</f>
        <v/>
      </c>
      <c r="B384" s="10" t="n"/>
      <c r="C384" s="11" t="n"/>
      <c r="D384" s="11" t="n"/>
      <c r="E384" s="9">
        <f>IF(B384="","",IF(D384="","No PAN",IF(AND(LEN(D384)=10,ISERROR(VALUE(LEFT(D384,1))),ISERROR(VALUE(MID(D384,5,1))),ISNUMBER(VALUE(MID(D384,6,4))),ISERROR(VALUE(RIGHT(D384,1)))),"Format OK","Check PAN")))</f>
        <v/>
      </c>
      <c r="F384" s="11" t="n"/>
      <c r="G384" s="9">
        <f>IF(B384="","",IF(F384&lt;&gt;"",F384,IF(E384&lt;&gt;"Format OK","Others",IF(OR(MID(D384,4,1)="P",MID(D384,4,1)="H"),"Individual/HUF",IF(MID(D384,4,1)="C","Company","Others")))))</f>
        <v/>
      </c>
      <c r="H384" s="11" t="n"/>
      <c r="I384" s="9">
        <f>IF(H384="","",IFERROR(INDEX(IF(G384="Individual/HUF",Rates!$C$5:$C$26,IF(G384="Company",Rates!$D$5:$D$26,Rates!$E$5:$E$26)),MATCH(H384,Rates!$A$5:$A$26,0)),"?"))</f>
        <v/>
      </c>
      <c r="J384" s="12" t="n"/>
      <c r="K384" s="13">
        <f>IF(H384="","",IFERROR(INDEX(IF(G384="Individual/HUF",Rates!$I$5:$I$26,IF(G384="Company",Rates!$J$5:$J$26,Rates!$K$5:$K$26)),MATCH(H384,Rates!$A$5:$A$26,0)),""))</f>
        <v/>
      </c>
      <c r="L384" s="14" t="n"/>
      <c r="M384" s="13">
        <f>IF(H384="","",IF(L384&lt;&gt;"",IF(E384="Format OK",L384,MAX(L384,INDEX(Rates!$L$5:$L$26,MATCH(H384,Rates!$A$5:$A$26,0)))),IF(K384="","rate?",IF(E384="Format OK",K384,MAX(K384,INDEX(Rates!$L$5:$L$26,MATCH(H384,Rates!$A$5:$A$26,0)))))))</f>
        <v/>
      </c>
      <c r="N384" s="15">
        <f>IF(OR(H384="",NOT(ISNUMBER(M384))),0,IF(AND(LEFT(P384,5)="Below",L384=""),0,ROUND(J384*M384,0)))</f>
        <v/>
      </c>
      <c r="O384" s="15">
        <f>IF(H384="","",SUMIFS($J$5:$J$504,$C$5:$C$504,C384,$H$5:$H$504,H384,$B$5:$B$504,"&lt;="&amp;B384,$B$5:$B$504,"&gt;="&amp;Settings!$B$5))</f>
        <v/>
      </c>
      <c r="P384" s="9">
        <f>IF(H384="","",IFERROR(IF(AND(INDEX(Rates!$F$5:$F$26,MATCH(H384,Rates!$A$5:$A$26,0))=0,INDEX(Rates!$G$5:$G$26,MATCH(H384,Rates!$A$5:$A$26,0))=0),"Deduct (no threshold)",IF(OR(AND(INDEX(Rates!$F$5:$F$26,MATCH(H384,Rates!$A$5:$A$26,0))&gt;0,J384&gt;INDEX(Rates!$F$5:$F$26,MATCH(H384,Rates!$A$5:$A$26,0))),AND(INDEX(Rates!$G$5:$G$26,MATCH(H384,Rates!$A$5:$A$26,0))&gt;0,O384&gt;INDEX(Rates!$G$5:$G$26,MATCH(H384,Rates!$A$5:$A$26,0)))),"Deduct","Below threshold: check")),"?"))</f>
        <v/>
      </c>
      <c r="Q384" s="10" t="n"/>
      <c r="R384" s="16">
        <f>IF(OR(B384="",Q384=""),0,IF(Q384&gt;B384,((YEAR(Q384)-YEAR(B384))*12+MONTH(Q384)-MONTH(B384)+1),0))</f>
        <v/>
      </c>
      <c r="S384" s="15">
        <f>ROUND(N384*Settings!$B$8*R384,0)</f>
        <v/>
      </c>
      <c r="T384" s="17">
        <f>IF(B384="","",IF(MONTH(IF(Q384="",B384,Q384))=3,DATE(YEAR(IF(Q384="",B384,Q384)),4,30),DATE(YEAR(IF(Q384="",B384,Q384)),MONTH(IF(Q384="",B384,Q384))+1,7)))</f>
        <v/>
      </c>
      <c r="U384" s="10" t="n"/>
      <c r="V384" s="11" t="n"/>
      <c r="W384" s="16">
        <f>IF(OR(B384="",N384=0),0,IF(U384="",IF(Settings!$B$4&gt;T384,((YEAR(Settings!$B$4)-YEAR(IF(Q384="",B384,Q384)))*12+MONTH(Settings!$B$4)-MONTH(IF(Q384="",B384,Q384))+1),0),IF(U384&gt;T384,((YEAR(U384)-YEAR(IF(Q384="",B384,Q384)))*12+MONTH(U384)-MONTH(IF(Q384="",B384,Q384))+1),0)))</f>
        <v/>
      </c>
      <c r="X384" s="15">
        <f>ROUND(N384*Settings!$B$9*W384,0)</f>
        <v/>
      </c>
      <c r="Y384" s="15">
        <f>S384+X384</f>
        <v/>
      </c>
      <c r="Z384" s="18">
        <f>IF(B384="","",DATE(YEAR(IF(Q384="",B384,Q384)),MONTH(IF(Q384="",B384,Q384)),1))</f>
        <v/>
      </c>
      <c r="AA384" s="9">
        <f>IF(B384="","","Q"&amp;(INT(MOD(MONTH(IF(Q384="",B384,Q384))-4,12)/3)+1))</f>
        <v/>
      </c>
      <c r="AB384" s="9">
        <f>IF(H384="","",IFERROR(INDEX(Rates!$M$5:$M$26,MATCH(H384,Rates!$A$5:$A$26,0)),""))</f>
        <v/>
      </c>
    </row>
    <row r="385">
      <c r="A385" s="9">
        <f>IF(B385="","",ROW()-4)</f>
        <v/>
      </c>
      <c r="B385" s="10" t="n"/>
      <c r="C385" s="11" t="n"/>
      <c r="D385" s="11" t="n"/>
      <c r="E385" s="9">
        <f>IF(B385="","",IF(D385="","No PAN",IF(AND(LEN(D385)=10,ISERROR(VALUE(LEFT(D385,1))),ISERROR(VALUE(MID(D385,5,1))),ISNUMBER(VALUE(MID(D385,6,4))),ISERROR(VALUE(RIGHT(D385,1)))),"Format OK","Check PAN")))</f>
        <v/>
      </c>
      <c r="F385" s="11" t="n"/>
      <c r="G385" s="9">
        <f>IF(B385="","",IF(F385&lt;&gt;"",F385,IF(E385&lt;&gt;"Format OK","Others",IF(OR(MID(D385,4,1)="P",MID(D385,4,1)="H"),"Individual/HUF",IF(MID(D385,4,1)="C","Company","Others")))))</f>
        <v/>
      </c>
      <c r="H385" s="11" t="n"/>
      <c r="I385" s="9">
        <f>IF(H385="","",IFERROR(INDEX(IF(G385="Individual/HUF",Rates!$C$5:$C$26,IF(G385="Company",Rates!$D$5:$D$26,Rates!$E$5:$E$26)),MATCH(H385,Rates!$A$5:$A$26,0)),"?"))</f>
        <v/>
      </c>
      <c r="J385" s="12" t="n"/>
      <c r="K385" s="13">
        <f>IF(H385="","",IFERROR(INDEX(IF(G385="Individual/HUF",Rates!$I$5:$I$26,IF(G385="Company",Rates!$J$5:$J$26,Rates!$K$5:$K$26)),MATCH(H385,Rates!$A$5:$A$26,0)),""))</f>
        <v/>
      </c>
      <c r="L385" s="14" t="n"/>
      <c r="M385" s="13">
        <f>IF(H385="","",IF(L385&lt;&gt;"",IF(E385="Format OK",L385,MAX(L385,INDEX(Rates!$L$5:$L$26,MATCH(H385,Rates!$A$5:$A$26,0)))),IF(K385="","rate?",IF(E385="Format OK",K385,MAX(K385,INDEX(Rates!$L$5:$L$26,MATCH(H385,Rates!$A$5:$A$26,0)))))))</f>
        <v/>
      </c>
      <c r="N385" s="15">
        <f>IF(OR(H385="",NOT(ISNUMBER(M385))),0,IF(AND(LEFT(P385,5)="Below",L385=""),0,ROUND(J385*M385,0)))</f>
        <v/>
      </c>
      <c r="O385" s="15">
        <f>IF(H385="","",SUMIFS($J$5:$J$504,$C$5:$C$504,C385,$H$5:$H$504,H385,$B$5:$B$504,"&lt;="&amp;B385,$B$5:$B$504,"&gt;="&amp;Settings!$B$5))</f>
        <v/>
      </c>
      <c r="P385" s="9">
        <f>IF(H385="","",IFERROR(IF(AND(INDEX(Rates!$F$5:$F$26,MATCH(H385,Rates!$A$5:$A$26,0))=0,INDEX(Rates!$G$5:$G$26,MATCH(H385,Rates!$A$5:$A$26,0))=0),"Deduct (no threshold)",IF(OR(AND(INDEX(Rates!$F$5:$F$26,MATCH(H385,Rates!$A$5:$A$26,0))&gt;0,J385&gt;INDEX(Rates!$F$5:$F$26,MATCH(H385,Rates!$A$5:$A$26,0))),AND(INDEX(Rates!$G$5:$G$26,MATCH(H385,Rates!$A$5:$A$26,0))&gt;0,O385&gt;INDEX(Rates!$G$5:$G$26,MATCH(H385,Rates!$A$5:$A$26,0)))),"Deduct","Below threshold: check")),"?"))</f>
        <v/>
      </c>
      <c r="Q385" s="10" t="n"/>
      <c r="R385" s="16">
        <f>IF(OR(B385="",Q385=""),0,IF(Q385&gt;B385,((YEAR(Q385)-YEAR(B385))*12+MONTH(Q385)-MONTH(B385)+1),0))</f>
        <v/>
      </c>
      <c r="S385" s="15">
        <f>ROUND(N385*Settings!$B$8*R385,0)</f>
        <v/>
      </c>
      <c r="T385" s="17">
        <f>IF(B385="","",IF(MONTH(IF(Q385="",B385,Q385))=3,DATE(YEAR(IF(Q385="",B385,Q385)),4,30),DATE(YEAR(IF(Q385="",B385,Q385)),MONTH(IF(Q385="",B385,Q385))+1,7)))</f>
        <v/>
      </c>
      <c r="U385" s="10" t="n"/>
      <c r="V385" s="11" t="n"/>
      <c r="W385" s="16">
        <f>IF(OR(B385="",N385=0),0,IF(U385="",IF(Settings!$B$4&gt;T385,((YEAR(Settings!$B$4)-YEAR(IF(Q385="",B385,Q385)))*12+MONTH(Settings!$B$4)-MONTH(IF(Q385="",B385,Q385))+1),0),IF(U385&gt;T385,((YEAR(U385)-YEAR(IF(Q385="",B385,Q385)))*12+MONTH(U385)-MONTH(IF(Q385="",B385,Q385))+1),0)))</f>
        <v/>
      </c>
      <c r="X385" s="15">
        <f>ROUND(N385*Settings!$B$9*W385,0)</f>
        <v/>
      </c>
      <c r="Y385" s="15">
        <f>S385+X385</f>
        <v/>
      </c>
      <c r="Z385" s="18">
        <f>IF(B385="","",DATE(YEAR(IF(Q385="",B385,Q385)),MONTH(IF(Q385="",B385,Q385)),1))</f>
        <v/>
      </c>
      <c r="AA385" s="9">
        <f>IF(B385="","","Q"&amp;(INT(MOD(MONTH(IF(Q385="",B385,Q385))-4,12)/3)+1))</f>
        <v/>
      </c>
      <c r="AB385" s="9">
        <f>IF(H385="","",IFERROR(INDEX(Rates!$M$5:$M$26,MATCH(H385,Rates!$A$5:$A$26,0)),""))</f>
        <v/>
      </c>
    </row>
    <row r="386">
      <c r="A386" s="9">
        <f>IF(B386="","",ROW()-4)</f>
        <v/>
      </c>
      <c r="B386" s="10" t="n"/>
      <c r="C386" s="11" t="n"/>
      <c r="D386" s="11" t="n"/>
      <c r="E386" s="9">
        <f>IF(B386="","",IF(D386="","No PAN",IF(AND(LEN(D386)=10,ISERROR(VALUE(LEFT(D386,1))),ISERROR(VALUE(MID(D386,5,1))),ISNUMBER(VALUE(MID(D386,6,4))),ISERROR(VALUE(RIGHT(D386,1)))),"Format OK","Check PAN")))</f>
        <v/>
      </c>
      <c r="F386" s="11" t="n"/>
      <c r="G386" s="9">
        <f>IF(B386="","",IF(F386&lt;&gt;"",F386,IF(E386&lt;&gt;"Format OK","Others",IF(OR(MID(D386,4,1)="P",MID(D386,4,1)="H"),"Individual/HUF",IF(MID(D386,4,1)="C","Company","Others")))))</f>
        <v/>
      </c>
      <c r="H386" s="11" t="n"/>
      <c r="I386" s="9">
        <f>IF(H386="","",IFERROR(INDEX(IF(G386="Individual/HUF",Rates!$C$5:$C$26,IF(G386="Company",Rates!$D$5:$D$26,Rates!$E$5:$E$26)),MATCH(H386,Rates!$A$5:$A$26,0)),"?"))</f>
        <v/>
      </c>
      <c r="J386" s="12" t="n"/>
      <c r="K386" s="13">
        <f>IF(H386="","",IFERROR(INDEX(IF(G386="Individual/HUF",Rates!$I$5:$I$26,IF(G386="Company",Rates!$J$5:$J$26,Rates!$K$5:$K$26)),MATCH(H386,Rates!$A$5:$A$26,0)),""))</f>
        <v/>
      </c>
      <c r="L386" s="14" t="n"/>
      <c r="M386" s="13">
        <f>IF(H386="","",IF(L386&lt;&gt;"",IF(E386="Format OK",L386,MAX(L386,INDEX(Rates!$L$5:$L$26,MATCH(H386,Rates!$A$5:$A$26,0)))),IF(K386="","rate?",IF(E386="Format OK",K386,MAX(K386,INDEX(Rates!$L$5:$L$26,MATCH(H386,Rates!$A$5:$A$26,0)))))))</f>
        <v/>
      </c>
      <c r="N386" s="15">
        <f>IF(OR(H386="",NOT(ISNUMBER(M386))),0,IF(AND(LEFT(P386,5)="Below",L386=""),0,ROUND(J386*M386,0)))</f>
        <v/>
      </c>
      <c r="O386" s="15">
        <f>IF(H386="","",SUMIFS($J$5:$J$504,$C$5:$C$504,C386,$H$5:$H$504,H386,$B$5:$B$504,"&lt;="&amp;B386,$B$5:$B$504,"&gt;="&amp;Settings!$B$5))</f>
        <v/>
      </c>
      <c r="P386" s="9">
        <f>IF(H386="","",IFERROR(IF(AND(INDEX(Rates!$F$5:$F$26,MATCH(H386,Rates!$A$5:$A$26,0))=0,INDEX(Rates!$G$5:$G$26,MATCH(H386,Rates!$A$5:$A$26,0))=0),"Deduct (no threshold)",IF(OR(AND(INDEX(Rates!$F$5:$F$26,MATCH(H386,Rates!$A$5:$A$26,0))&gt;0,J386&gt;INDEX(Rates!$F$5:$F$26,MATCH(H386,Rates!$A$5:$A$26,0))),AND(INDEX(Rates!$G$5:$G$26,MATCH(H386,Rates!$A$5:$A$26,0))&gt;0,O386&gt;INDEX(Rates!$G$5:$G$26,MATCH(H386,Rates!$A$5:$A$26,0)))),"Deduct","Below threshold: check")),"?"))</f>
        <v/>
      </c>
      <c r="Q386" s="10" t="n"/>
      <c r="R386" s="16">
        <f>IF(OR(B386="",Q386=""),0,IF(Q386&gt;B386,((YEAR(Q386)-YEAR(B386))*12+MONTH(Q386)-MONTH(B386)+1),0))</f>
        <v/>
      </c>
      <c r="S386" s="15">
        <f>ROUND(N386*Settings!$B$8*R386,0)</f>
        <v/>
      </c>
      <c r="T386" s="17">
        <f>IF(B386="","",IF(MONTH(IF(Q386="",B386,Q386))=3,DATE(YEAR(IF(Q386="",B386,Q386)),4,30),DATE(YEAR(IF(Q386="",B386,Q386)),MONTH(IF(Q386="",B386,Q386))+1,7)))</f>
        <v/>
      </c>
      <c r="U386" s="10" t="n"/>
      <c r="V386" s="11" t="n"/>
      <c r="W386" s="16">
        <f>IF(OR(B386="",N386=0),0,IF(U386="",IF(Settings!$B$4&gt;T386,((YEAR(Settings!$B$4)-YEAR(IF(Q386="",B386,Q386)))*12+MONTH(Settings!$B$4)-MONTH(IF(Q386="",B386,Q386))+1),0),IF(U386&gt;T386,((YEAR(U386)-YEAR(IF(Q386="",B386,Q386)))*12+MONTH(U386)-MONTH(IF(Q386="",B386,Q386))+1),0)))</f>
        <v/>
      </c>
      <c r="X386" s="15">
        <f>ROUND(N386*Settings!$B$9*W386,0)</f>
        <v/>
      </c>
      <c r="Y386" s="15">
        <f>S386+X386</f>
        <v/>
      </c>
      <c r="Z386" s="18">
        <f>IF(B386="","",DATE(YEAR(IF(Q386="",B386,Q386)),MONTH(IF(Q386="",B386,Q386)),1))</f>
        <v/>
      </c>
      <c r="AA386" s="9">
        <f>IF(B386="","","Q"&amp;(INT(MOD(MONTH(IF(Q386="",B386,Q386))-4,12)/3)+1))</f>
        <v/>
      </c>
      <c r="AB386" s="9">
        <f>IF(H386="","",IFERROR(INDEX(Rates!$M$5:$M$26,MATCH(H386,Rates!$A$5:$A$26,0)),""))</f>
        <v/>
      </c>
    </row>
    <row r="387">
      <c r="A387" s="9">
        <f>IF(B387="","",ROW()-4)</f>
        <v/>
      </c>
      <c r="B387" s="10" t="n"/>
      <c r="C387" s="11" t="n"/>
      <c r="D387" s="11" t="n"/>
      <c r="E387" s="9">
        <f>IF(B387="","",IF(D387="","No PAN",IF(AND(LEN(D387)=10,ISERROR(VALUE(LEFT(D387,1))),ISERROR(VALUE(MID(D387,5,1))),ISNUMBER(VALUE(MID(D387,6,4))),ISERROR(VALUE(RIGHT(D387,1)))),"Format OK","Check PAN")))</f>
        <v/>
      </c>
      <c r="F387" s="11" t="n"/>
      <c r="G387" s="9">
        <f>IF(B387="","",IF(F387&lt;&gt;"",F387,IF(E387&lt;&gt;"Format OK","Others",IF(OR(MID(D387,4,1)="P",MID(D387,4,1)="H"),"Individual/HUF",IF(MID(D387,4,1)="C","Company","Others")))))</f>
        <v/>
      </c>
      <c r="H387" s="11" t="n"/>
      <c r="I387" s="9">
        <f>IF(H387="","",IFERROR(INDEX(IF(G387="Individual/HUF",Rates!$C$5:$C$26,IF(G387="Company",Rates!$D$5:$D$26,Rates!$E$5:$E$26)),MATCH(H387,Rates!$A$5:$A$26,0)),"?"))</f>
        <v/>
      </c>
      <c r="J387" s="12" t="n"/>
      <c r="K387" s="13">
        <f>IF(H387="","",IFERROR(INDEX(IF(G387="Individual/HUF",Rates!$I$5:$I$26,IF(G387="Company",Rates!$J$5:$J$26,Rates!$K$5:$K$26)),MATCH(H387,Rates!$A$5:$A$26,0)),""))</f>
        <v/>
      </c>
      <c r="L387" s="14" t="n"/>
      <c r="M387" s="13">
        <f>IF(H387="","",IF(L387&lt;&gt;"",IF(E387="Format OK",L387,MAX(L387,INDEX(Rates!$L$5:$L$26,MATCH(H387,Rates!$A$5:$A$26,0)))),IF(K387="","rate?",IF(E387="Format OK",K387,MAX(K387,INDEX(Rates!$L$5:$L$26,MATCH(H387,Rates!$A$5:$A$26,0)))))))</f>
        <v/>
      </c>
      <c r="N387" s="15">
        <f>IF(OR(H387="",NOT(ISNUMBER(M387))),0,IF(AND(LEFT(P387,5)="Below",L387=""),0,ROUND(J387*M387,0)))</f>
        <v/>
      </c>
      <c r="O387" s="15">
        <f>IF(H387="","",SUMIFS($J$5:$J$504,$C$5:$C$504,C387,$H$5:$H$504,H387,$B$5:$B$504,"&lt;="&amp;B387,$B$5:$B$504,"&gt;="&amp;Settings!$B$5))</f>
        <v/>
      </c>
      <c r="P387" s="9">
        <f>IF(H387="","",IFERROR(IF(AND(INDEX(Rates!$F$5:$F$26,MATCH(H387,Rates!$A$5:$A$26,0))=0,INDEX(Rates!$G$5:$G$26,MATCH(H387,Rates!$A$5:$A$26,0))=0),"Deduct (no threshold)",IF(OR(AND(INDEX(Rates!$F$5:$F$26,MATCH(H387,Rates!$A$5:$A$26,0))&gt;0,J387&gt;INDEX(Rates!$F$5:$F$26,MATCH(H387,Rates!$A$5:$A$26,0))),AND(INDEX(Rates!$G$5:$G$26,MATCH(H387,Rates!$A$5:$A$26,0))&gt;0,O387&gt;INDEX(Rates!$G$5:$G$26,MATCH(H387,Rates!$A$5:$A$26,0)))),"Deduct","Below threshold: check")),"?"))</f>
        <v/>
      </c>
      <c r="Q387" s="10" t="n"/>
      <c r="R387" s="16">
        <f>IF(OR(B387="",Q387=""),0,IF(Q387&gt;B387,((YEAR(Q387)-YEAR(B387))*12+MONTH(Q387)-MONTH(B387)+1),0))</f>
        <v/>
      </c>
      <c r="S387" s="15">
        <f>ROUND(N387*Settings!$B$8*R387,0)</f>
        <v/>
      </c>
      <c r="T387" s="17">
        <f>IF(B387="","",IF(MONTH(IF(Q387="",B387,Q387))=3,DATE(YEAR(IF(Q387="",B387,Q387)),4,30),DATE(YEAR(IF(Q387="",B387,Q387)),MONTH(IF(Q387="",B387,Q387))+1,7)))</f>
        <v/>
      </c>
      <c r="U387" s="10" t="n"/>
      <c r="V387" s="11" t="n"/>
      <c r="W387" s="16">
        <f>IF(OR(B387="",N387=0),0,IF(U387="",IF(Settings!$B$4&gt;T387,((YEAR(Settings!$B$4)-YEAR(IF(Q387="",B387,Q387)))*12+MONTH(Settings!$B$4)-MONTH(IF(Q387="",B387,Q387))+1),0),IF(U387&gt;T387,((YEAR(U387)-YEAR(IF(Q387="",B387,Q387)))*12+MONTH(U387)-MONTH(IF(Q387="",B387,Q387))+1),0)))</f>
        <v/>
      </c>
      <c r="X387" s="15">
        <f>ROUND(N387*Settings!$B$9*W387,0)</f>
        <v/>
      </c>
      <c r="Y387" s="15">
        <f>S387+X387</f>
        <v/>
      </c>
      <c r="Z387" s="18">
        <f>IF(B387="","",DATE(YEAR(IF(Q387="",B387,Q387)),MONTH(IF(Q387="",B387,Q387)),1))</f>
        <v/>
      </c>
      <c r="AA387" s="9">
        <f>IF(B387="","","Q"&amp;(INT(MOD(MONTH(IF(Q387="",B387,Q387))-4,12)/3)+1))</f>
        <v/>
      </c>
      <c r="AB387" s="9">
        <f>IF(H387="","",IFERROR(INDEX(Rates!$M$5:$M$26,MATCH(H387,Rates!$A$5:$A$26,0)),""))</f>
        <v/>
      </c>
    </row>
    <row r="388">
      <c r="A388" s="9">
        <f>IF(B388="","",ROW()-4)</f>
        <v/>
      </c>
      <c r="B388" s="10" t="n"/>
      <c r="C388" s="11" t="n"/>
      <c r="D388" s="11" t="n"/>
      <c r="E388" s="9">
        <f>IF(B388="","",IF(D388="","No PAN",IF(AND(LEN(D388)=10,ISERROR(VALUE(LEFT(D388,1))),ISERROR(VALUE(MID(D388,5,1))),ISNUMBER(VALUE(MID(D388,6,4))),ISERROR(VALUE(RIGHT(D388,1)))),"Format OK","Check PAN")))</f>
        <v/>
      </c>
      <c r="F388" s="11" t="n"/>
      <c r="G388" s="9">
        <f>IF(B388="","",IF(F388&lt;&gt;"",F388,IF(E388&lt;&gt;"Format OK","Others",IF(OR(MID(D388,4,1)="P",MID(D388,4,1)="H"),"Individual/HUF",IF(MID(D388,4,1)="C","Company","Others")))))</f>
        <v/>
      </c>
      <c r="H388" s="11" t="n"/>
      <c r="I388" s="9">
        <f>IF(H388="","",IFERROR(INDEX(IF(G388="Individual/HUF",Rates!$C$5:$C$26,IF(G388="Company",Rates!$D$5:$D$26,Rates!$E$5:$E$26)),MATCH(H388,Rates!$A$5:$A$26,0)),"?"))</f>
        <v/>
      </c>
      <c r="J388" s="12" t="n"/>
      <c r="K388" s="13">
        <f>IF(H388="","",IFERROR(INDEX(IF(G388="Individual/HUF",Rates!$I$5:$I$26,IF(G388="Company",Rates!$J$5:$J$26,Rates!$K$5:$K$26)),MATCH(H388,Rates!$A$5:$A$26,0)),""))</f>
        <v/>
      </c>
      <c r="L388" s="14" t="n"/>
      <c r="M388" s="13">
        <f>IF(H388="","",IF(L388&lt;&gt;"",IF(E388="Format OK",L388,MAX(L388,INDEX(Rates!$L$5:$L$26,MATCH(H388,Rates!$A$5:$A$26,0)))),IF(K388="","rate?",IF(E388="Format OK",K388,MAX(K388,INDEX(Rates!$L$5:$L$26,MATCH(H388,Rates!$A$5:$A$26,0)))))))</f>
        <v/>
      </c>
      <c r="N388" s="15">
        <f>IF(OR(H388="",NOT(ISNUMBER(M388))),0,IF(AND(LEFT(P388,5)="Below",L388=""),0,ROUND(J388*M388,0)))</f>
        <v/>
      </c>
      <c r="O388" s="15">
        <f>IF(H388="","",SUMIFS($J$5:$J$504,$C$5:$C$504,C388,$H$5:$H$504,H388,$B$5:$B$504,"&lt;="&amp;B388,$B$5:$B$504,"&gt;="&amp;Settings!$B$5))</f>
        <v/>
      </c>
      <c r="P388" s="9">
        <f>IF(H388="","",IFERROR(IF(AND(INDEX(Rates!$F$5:$F$26,MATCH(H388,Rates!$A$5:$A$26,0))=0,INDEX(Rates!$G$5:$G$26,MATCH(H388,Rates!$A$5:$A$26,0))=0),"Deduct (no threshold)",IF(OR(AND(INDEX(Rates!$F$5:$F$26,MATCH(H388,Rates!$A$5:$A$26,0))&gt;0,J388&gt;INDEX(Rates!$F$5:$F$26,MATCH(H388,Rates!$A$5:$A$26,0))),AND(INDEX(Rates!$G$5:$G$26,MATCH(H388,Rates!$A$5:$A$26,0))&gt;0,O388&gt;INDEX(Rates!$G$5:$G$26,MATCH(H388,Rates!$A$5:$A$26,0)))),"Deduct","Below threshold: check")),"?"))</f>
        <v/>
      </c>
      <c r="Q388" s="10" t="n"/>
      <c r="R388" s="16">
        <f>IF(OR(B388="",Q388=""),0,IF(Q388&gt;B388,((YEAR(Q388)-YEAR(B388))*12+MONTH(Q388)-MONTH(B388)+1),0))</f>
        <v/>
      </c>
      <c r="S388" s="15">
        <f>ROUND(N388*Settings!$B$8*R388,0)</f>
        <v/>
      </c>
      <c r="T388" s="17">
        <f>IF(B388="","",IF(MONTH(IF(Q388="",B388,Q388))=3,DATE(YEAR(IF(Q388="",B388,Q388)),4,30),DATE(YEAR(IF(Q388="",B388,Q388)),MONTH(IF(Q388="",B388,Q388))+1,7)))</f>
        <v/>
      </c>
      <c r="U388" s="10" t="n"/>
      <c r="V388" s="11" t="n"/>
      <c r="W388" s="16">
        <f>IF(OR(B388="",N388=0),0,IF(U388="",IF(Settings!$B$4&gt;T388,((YEAR(Settings!$B$4)-YEAR(IF(Q388="",B388,Q388)))*12+MONTH(Settings!$B$4)-MONTH(IF(Q388="",B388,Q388))+1),0),IF(U388&gt;T388,((YEAR(U388)-YEAR(IF(Q388="",B388,Q388)))*12+MONTH(U388)-MONTH(IF(Q388="",B388,Q388))+1),0)))</f>
        <v/>
      </c>
      <c r="X388" s="15">
        <f>ROUND(N388*Settings!$B$9*W388,0)</f>
        <v/>
      </c>
      <c r="Y388" s="15">
        <f>S388+X388</f>
        <v/>
      </c>
      <c r="Z388" s="18">
        <f>IF(B388="","",DATE(YEAR(IF(Q388="",B388,Q388)),MONTH(IF(Q388="",B388,Q388)),1))</f>
        <v/>
      </c>
      <c r="AA388" s="9">
        <f>IF(B388="","","Q"&amp;(INT(MOD(MONTH(IF(Q388="",B388,Q388))-4,12)/3)+1))</f>
        <v/>
      </c>
      <c r="AB388" s="9">
        <f>IF(H388="","",IFERROR(INDEX(Rates!$M$5:$M$26,MATCH(H388,Rates!$A$5:$A$26,0)),""))</f>
        <v/>
      </c>
    </row>
    <row r="389">
      <c r="A389" s="9">
        <f>IF(B389="","",ROW()-4)</f>
        <v/>
      </c>
      <c r="B389" s="10" t="n"/>
      <c r="C389" s="11" t="n"/>
      <c r="D389" s="11" t="n"/>
      <c r="E389" s="9">
        <f>IF(B389="","",IF(D389="","No PAN",IF(AND(LEN(D389)=10,ISERROR(VALUE(LEFT(D389,1))),ISERROR(VALUE(MID(D389,5,1))),ISNUMBER(VALUE(MID(D389,6,4))),ISERROR(VALUE(RIGHT(D389,1)))),"Format OK","Check PAN")))</f>
        <v/>
      </c>
      <c r="F389" s="11" t="n"/>
      <c r="G389" s="9">
        <f>IF(B389="","",IF(F389&lt;&gt;"",F389,IF(E389&lt;&gt;"Format OK","Others",IF(OR(MID(D389,4,1)="P",MID(D389,4,1)="H"),"Individual/HUF",IF(MID(D389,4,1)="C","Company","Others")))))</f>
        <v/>
      </c>
      <c r="H389" s="11" t="n"/>
      <c r="I389" s="9">
        <f>IF(H389="","",IFERROR(INDEX(IF(G389="Individual/HUF",Rates!$C$5:$C$26,IF(G389="Company",Rates!$D$5:$D$26,Rates!$E$5:$E$26)),MATCH(H389,Rates!$A$5:$A$26,0)),"?"))</f>
        <v/>
      </c>
      <c r="J389" s="12" t="n"/>
      <c r="K389" s="13">
        <f>IF(H389="","",IFERROR(INDEX(IF(G389="Individual/HUF",Rates!$I$5:$I$26,IF(G389="Company",Rates!$J$5:$J$26,Rates!$K$5:$K$26)),MATCH(H389,Rates!$A$5:$A$26,0)),""))</f>
        <v/>
      </c>
      <c r="L389" s="14" t="n"/>
      <c r="M389" s="13">
        <f>IF(H389="","",IF(L389&lt;&gt;"",IF(E389="Format OK",L389,MAX(L389,INDEX(Rates!$L$5:$L$26,MATCH(H389,Rates!$A$5:$A$26,0)))),IF(K389="","rate?",IF(E389="Format OK",K389,MAX(K389,INDEX(Rates!$L$5:$L$26,MATCH(H389,Rates!$A$5:$A$26,0)))))))</f>
        <v/>
      </c>
      <c r="N389" s="15">
        <f>IF(OR(H389="",NOT(ISNUMBER(M389))),0,IF(AND(LEFT(P389,5)="Below",L389=""),0,ROUND(J389*M389,0)))</f>
        <v/>
      </c>
      <c r="O389" s="15">
        <f>IF(H389="","",SUMIFS($J$5:$J$504,$C$5:$C$504,C389,$H$5:$H$504,H389,$B$5:$B$504,"&lt;="&amp;B389,$B$5:$B$504,"&gt;="&amp;Settings!$B$5))</f>
        <v/>
      </c>
      <c r="P389" s="9">
        <f>IF(H389="","",IFERROR(IF(AND(INDEX(Rates!$F$5:$F$26,MATCH(H389,Rates!$A$5:$A$26,0))=0,INDEX(Rates!$G$5:$G$26,MATCH(H389,Rates!$A$5:$A$26,0))=0),"Deduct (no threshold)",IF(OR(AND(INDEX(Rates!$F$5:$F$26,MATCH(H389,Rates!$A$5:$A$26,0))&gt;0,J389&gt;INDEX(Rates!$F$5:$F$26,MATCH(H389,Rates!$A$5:$A$26,0))),AND(INDEX(Rates!$G$5:$G$26,MATCH(H389,Rates!$A$5:$A$26,0))&gt;0,O389&gt;INDEX(Rates!$G$5:$G$26,MATCH(H389,Rates!$A$5:$A$26,0)))),"Deduct","Below threshold: check")),"?"))</f>
        <v/>
      </c>
      <c r="Q389" s="10" t="n"/>
      <c r="R389" s="16">
        <f>IF(OR(B389="",Q389=""),0,IF(Q389&gt;B389,((YEAR(Q389)-YEAR(B389))*12+MONTH(Q389)-MONTH(B389)+1),0))</f>
        <v/>
      </c>
      <c r="S389" s="15">
        <f>ROUND(N389*Settings!$B$8*R389,0)</f>
        <v/>
      </c>
      <c r="T389" s="17">
        <f>IF(B389="","",IF(MONTH(IF(Q389="",B389,Q389))=3,DATE(YEAR(IF(Q389="",B389,Q389)),4,30),DATE(YEAR(IF(Q389="",B389,Q389)),MONTH(IF(Q389="",B389,Q389))+1,7)))</f>
        <v/>
      </c>
      <c r="U389" s="10" t="n"/>
      <c r="V389" s="11" t="n"/>
      <c r="W389" s="16">
        <f>IF(OR(B389="",N389=0),0,IF(U389="",IF(Settings!$B$4&gt;T389,((YEAR(Settings!$B$4)-YEAR(IF(Q389="",B389,Q389)))*12+MONTH(Settings!$B$4)-MONTH(IF(Q389="",B389,Q389))+1),0),IF(U389&gt;T389,((YEAR(U389)-YEAR(IF(Q389="",B389,Q389)))*12+MONTH(U389)-MONTH(IF(Q389="",B389,Q389))+1),0)))</f>
        <v/>
      </c>
      <c r="X389" s="15">
        <f>ROUND(N389*Settings!$B$9*W389,0)</f>
        <v/>
      </c>
      <c r="Y389" s="15">
        <f>S389+X389</f>
        <v/>
      </c>
      <c r="Z389" s="18">
        <f>IF(B389="","",DATE(YEAR(IF(Q389="",B389,Q389)),MONTH(IF(Q389="",B389,Q389)),1))</f>
        <v/>
      </c>
      <c r="AA389" s="9">
        <f>IF(B389="","","Q"&amp;(INT(MOD(MONTH(IF(Q389="",B389,Q389))-4,12)/3)+1))</f>
        <v/>
      </c>
      <c r="AB389" s="9">
        <f>IF(H389="","",IFERROR(INDEX(Rates!$M$5:$M$26,MATCH(H389,Rates!$A$5:$A$26,0)),""))</f>
        <v/>
      </c>
    </row>
    <row r="390">
      <c r="A390" s="9">
        <f>IF(B390="","",ROW()-4)</f>
        <v/>
      </c>
      <c r="B390" s="10" t="n"/>
      <c r="C390" s="11" t="n"/>
      <c r="D390" s="11" t="n"/>
      <c r="E390" s="9">
        <f>IF(B390="","",IF(D390="","No PAN",IF(AND(LEN(D390)=10,ISERROR(VALUE(LEFT(D390,1))),ISERROR(VALUE(MID(D390,5,1))),ISNUMBER(VALUE(MID(D390,6,4))),ISERROR(VALUE(RIGHT(D390,1)))),"Format OK","Check PAN")))</f>
        <v/>
      </c>
      <c r="F390" s="11" t="n"/>
      <c r="G390" s="9">
        <f>IF(B390="","",IF(F390&lt;&gt;"",F390,IF(E390&lt;&gt;"Format OK","Others",IF(OR(MID(D390,4,1)="P",MID(D390,4,1)="H"),"Individual/HUF",IF(MID(D390,4,1)="C","Company","Others")))))</f>
        <v/>
      </c>
      <c r="H390" s="11" t="n"/>
      <c r="I390" s="9">
        <f>IF(H390="","",IFERROR(INDEX(IF(G390="Individual/HUF",Rates!$C$5:$C$26,IF(G390="Company",Rates!$D$5:$D$26,Rates!$E$5:$E$26)),MATCH(H390,Rates!$A$5:$A$26,0)),"?"))</f>
        <v/>
      </c>
      <c r="J390" s="12" t="n"/>
      <c r="K390" s="13">
        <f>IF(H390="","",IFERROR(INDEX(IF(G390="Individual/HUF",Rates!$I$5:$I$26,IF(G390="Company",Rates!$J$5:$J$26,Rates!$K$5:$K$26)),MATCH(H390,Rates!$A$5:$A$26,0)),""))</f>
        <v/>
      </c>
      <c r="L390" s="14" t="n"/>
      <c r="M390" s="13">
        <f>IF(H390="","",IF(L390&lt;&gt;"",IF(E390="Format OK",L390,MAX(L390,INDEX(Rates!$L$5:$L$26,MATCH(H390,Rates!$A$5:$A$26,0)))),IF(K390="","rate?",IF(E390="Format OK",K390,MAX(K390,INDEX(Rates!$L$5:$L$26,MATCH(H390,Rates!$A$5:$A$26,0)))))))</f>
        <v/>
      </c>
      <c r="N390" s="15">
        <f>IF(OR(H390="",NOT(ISNUMBER(M390))),0,IF(AND(LEFT(P390,5)="Below",L390=""),0,ROUND(J390*M390,0)))</f>
        <v/>
      </c>
      <c r="O390" s="15">
        <f>IF(H390="","",SUMIFS($J$5:$J$504,$C$5:$C$504,C390,$H$5:$H$504,H390,$B$5:$B$504,"&lt;="&amp;B390,$B$5:$B$504,"&gt;="&amp;Settings!$B$5))</f>
        <v/>
      </c>
      <c r="P390" s="9">
        <f>IF(H390="","",IFERROR(IF(AND(INDEX(Rates!$F$5:$F$26,MATCH(H390,Rates!$A$5:$A$26,0))=0,INDEX(Rates!$G$5:$G$26,MATCH(H390,Rates!$A$5:$A$26,0))=0),"Deduct (no threshold)",IF(OR(AND(INDEX(Rates!$F$5:$F$26,MATCH(H390,Rates!$A$5:$A$26,0))&gt;0,J390&gt;INDEX(Rates!$F$5:$F$26,MATCH(H390,Rates!$A$5:$A$26,0))),AND(INDEX(Rates!$G$5:$G$26,MATCH(H390,Rates!$A$5:$A$26,0))&gt;0,O390&gt;INDEX(Rates!$G$5:$G$26,MATCH(H390,Rates!$A$5:$A$26,0)))),"Deduct","Below threshold: check")),"?"))</f>
        <v/>
      </c>
      <c r="Q390" s="10" t="n"/>
      <c r="R390" s="16">
        <f>IF(OR(B390="",Q390=""),0,IF(Q390&gt;B390,((YEAR(Q390)-YEAR(B390))*12+MONTH(Q390)-MONTH(B390)+1),0))</f>
        <v/>
      </c>
      <c r="S390" s="15">
        <f>ROUND(N390*Settings!$B$8*R390,0)</f>
        <v/>
      </c>
      <c r="T390" s="17">
        <f>IF(B390="","",IF(MONTH(IF(Q390="",B390,Q390))=3,DATE(YEAR(IF(Q390="",B390,Q390)),4,30),DATE(YEAR(IF(Q390="",B390,Q390)),MONTH(IF(Q390="",B390,Q390))+1,7)))</f>
        <v/>
      </c>
      <c r="U390" s="10" t="n"/>
      <c r="V390" s="11" t="n"/>
      <c r="W390" s="16">
        <f>IF(OR(B390="",N390=0),0,IF(U390="",IF(Settings!$B$4&gt;T390,((YEAR(Settings!$B$4)-YEAR(IF(Q390="",B390,Q390)))*12+MONTH(Settings!$B$4)-MONTH(IF(Q390="",B390,Q390))+1),0),IF(U390&gt;T390,((YEAR(U390)-YEAR(IF(Q390="",B390,Q390)))*12+MONTH(U390)-MONTH(IF(Q390="",B390,Q390))+1),0)))</f>
        <v/>
      </c>
      <c r="X390" s="15">
        <f>ROUND(N390*Settings!$B$9*W390,0)</f>
        <v/>
      </c>
      <c r="Y390" s="15">
        <f>S390+X390</f>
        <v/>
      </c>
      <c r="Z390" s="18">
        <f>IF(B390="","",DATE(YEAR(IF(Q390="",B390,Q390)),MONTH(IF(Q390="",B390,Q390)),1))</f>
        <v/>
      </c>
      <c r="AA390" s="9">
        <f>IF(B390="","","Q"&amp;(INT(MOD(MONTH(IF(Q390="",B390,Q390))-4,12)/3)+1))</f>
        <v/>
      </c>
      <c r="AB390" s="9">
        <f>IF(H390="","",IFERROR(INDEX(Rates!$M$5:$M$26,MATCH(H390,Rates!$A$5:$A$26,0)),""))</f>
        <v/>
      </c>
    </row>
    <row r="391">
      <c r="A391" s="9">
        <f>IF(B391="","",ROW()-4)</f>
        <v/>
      </c>
      <c r="B391" s="10" t="n"/>
      <c r="C391" s="11" t="n"/>
      <c r="D391" s="11" t="n"/>
      <c r="E391" s="9">
        <f>IF(B391="","",IF(D391="","No PAN",IF(AND(LEN(D391)=10,ISERROR(VALUE(LEFT(D391,1))),ISERROR(VALUE(MID(D391,5,1))),ISNUMBER(VALUE(MID(D391,6,4))),ISERROR(VALUE(RIGHT(D391,1)))),"Format OK","Check PAN")))</f>
        <v/>
      </c>
      <c r="F391" s="11" t="n"/>
      <c r="G391" s="9">
        <f>IF(B391="","",IF(F391&lt;&gt;"",F391,IF(E391&lt;&gt;"Format OK","Others",IF(OR(MID(D391,4,1)="P",MID(D391,4,1)="H"),"Individual/HUF",IF(MID(D391,4,1)="C","Company","Others")))))</f>
        <v/>
      </c>
      <c r="H391" s="11" t="n"/>
      <c r="I391" s="9">
        <f>IF(H391="","",IFERROR(INDEX(IF(G391="Individual/HUF",Rates!$C$5:$C$26,IF(G391="Company",Rates!$D$5:$D$26,Rates!$E$5:$E$26)),MATCH(H391,Rates!$A$5:$A$26,0)),"?"))</f>
        <v/>
      </c>
      <c r="J391" s="12" t="n"/>
      <c r="K391" s="13">
        <f>IF(H391="","",IFERROR(INDEX(IF(G391="Individual/HUF",Rates!$I$5:$I$26,IF(G391="Company",Rates!$J$5:$J$26,Rates!$K$5:$K$26)),MATCH(H391,Rates!$A$5:$A$26,0)),""))</f>
        <v/>
      </c>
      <c r="L391" s="14" t="n"/>
      <c r="M391" s="13">
        <f>IF(H391="","",IF(L391&lt;&gt;"",IF(E391="Format OK",L391,MAX(L391,INDEX(Rates!$L$5:$L$26,MATCH(H391,Rates!$A$5:$A$26,0)))),IF(K391="","rate?",IF(E391="Format OK",K391,MAX(K391,INDEX(Rates!$L$5:$L$26,MATCH(H391,Rates!$A$5:$A$26,0)))))))</f>
        <v/>
      </c>
      <c r="N391" s="15">
        <f>IF(OR(H391="",NOT(ISNUMBER(M391))),0,IF(AND(LEFT(P391,5)="Below",L391=""),0,ROUND(J391*M391,0)))</f>
        <v/>
      </c>
      <c r="O391" s="15">
        <f>IF(H391="","",SUMIFS($J$5:$J$504,$C$5:$C$504,C391,$H$5:$H$504,H391,$B$5:$B$504,"&lt;="&amp;B391,$B$5:$B$504,"&gt;="&amp;Settings!$B$5))</f>
        <v/>
      </c>
      <c r="P391" s="9">
        <f>IF(H391="","",IFERROR(IF(AND(INDEX(Rates!$F$5:$F$26,MATCH(H391,Rates!$A$5:$A$26,0))=0,INDEX(Rates!$G$5:$G$26,MATCH(H391,Rates!$A$5:$A$26,0))=0),"Deduct (no threshold)",IF(OR(AND(INDEX(Rates!$F$5:$F$26,MATCH(H391,Rates!$A$5:$A$26,0))&gt;0,J391&gt;INDEX(Rates!$F$5:$F$26,MATCH(H391,Rates!$A$5:$A$26,0))),AND(INDEX(Rates!$G$5:$G$26,MATCH(H391,Rates!$A$5:$A$26,0))&gt;0,O391&gt;INDEX(Rates!$G$5:$G$26,MATCH(H391,Rates!$A$5:$A$26,0)))),"Deduct","Below threshold: check")),"?"))</f>
        <v/>
      </c>
      <c r="Q391" s="10" t="n"/>
      <c r="R391" s="16">
        <f>IF(OR(B391="",Q391=""),0,IF(Q391&gt;B391,((YEAR(Q391)-YEAR(B391))*12+MONTH(Q391)-MONTH(B391)+1),0))</f>
        <v/>
      </c>
      <c r="S391" s="15">
        <f>ROUND(N391*Settings!$B$8*R391,0)</f>
        <v/>
      </c>
      <c r="T391" s="17">
        <f>IF(B391="","",IF(MONTH(IF(Q391="",B391,Q391))=3,DATE(YEAR(IF(Q391="",B391,Q391)),4,30),DATE(YEAR(IF(Q391="",B391,Q391)),MONTH(IF(Q391="",B391,Q391))+1,7)))</f>
        <v/>
      </c>
      <c r="U391" s="10" t="n"/>
      <c r="V391" s="11" t="n"/>
      <c r="W391" s="16">
        <f>IF(OR(B391="",N391=0),0,IF(U391="",IF(Settings!$B$4&gt;T391,((YEAR(Settings!$B$4)-YEAR(IF(Q391="",B391,Q391)))*12+MONTH(Settings!$B$4)-MONTH(IF(Q391="",B391,Q391))+1),0),IF(U391&gt;T391,((YEAR(U391)-YEAR(IF(Q391="",B391,Q391)))*12+MONTH(U391)-MONTH(IF(Q391="",B391,Q391))+1),0)))</f>
        <v/>
      </c>
      <c r="X391" s="15">
        <f>ROUND(N391*Settings!$B$9*W391,0)</f>
        <v/>
      </c>
      <c r="Y391" s="15">
        <f>S391+X391</f>
        <v/>
      </c>
      <c r="Z391" s="18">
        <f>IF(B391="","",DATE(YEAR(IF(Q391="",B391,Q391)),MONTH(IF(Q391="",B391,Q391)),1))</f>
        <v/>
      </c>
      <c r="AA391" s="9">
        <f>IF(B391="","","Q"&amp;(INT(MOD(MONTH(IF(Q391="",B391,Q391))-4,12)/3)+1))</f>
        <v/>
      </c>
      <c r="AB391" s="9">
        <f>IF(H391="","",IFERROR(INDEX(Rates!$M$5:$M$26,MATCH(H391,Rates!$A$5:$A$26,0)),""))</f>
        <v/>
      </c>
    </row>
    <row r="392">
      <c r="A392" s="9">
        <f>IF(B392="","",ROW()-4)</f>
        <v/>
      </c>
      <c r="B392" s="10" t="n"/>
      <c r="C392" s="11" t="n"/>
      <c r="D392" s="11" t="n"/>
      <c r="E392" s="9">
        <f>IF(B392="","",IF(D392="","No PAN",IF(AND(LEN(D392)=10,ISERROR(VALUE(LEFT(D392,1))),ISERROR(VALUE(MID(D392,5,1))),ISNUMBER(VALUE(MID(D392,6,4))),ISERROR(VALUE(RIGHT(D392,1)))),"Format OK","Check PAN")))</f>
        <v/>
      </c>
      <c r="F392" s="11" t="n"/>
      <c r="G392" s="9">
        <f>IF(B392="","",IF(F392&lt;&gt;"",F392,IF(E392&lt;&gt;"Format OK","Others",IF(OR(MID(D392,4,1)="P",MID(D392,4,1)="H"),"Individual/HUF",IF(MID(D392,4,1)="C","Company","Others")))))</f>
        <v/>
      </c>
      <c r="H392" s="11" t="n"/>
      <c r="I392" s="9">
        <f>IF(H392="","",IFERROR(INDEX(IF(G392="Individual/HUF",Rates!$C$5:$C$26,IF(G392="Company",Rates!$D$5:$D$26,Rates!$E$5:$E$26)),MATCH(H392,Rates!$A$5:$A$26,0)),"?"))</f>
        <v/>
      </c>
      <c r="J392" s="12" t="n"/>
      <c r="K392" s="13">
        <f>IF(H392="","",IFERROR(INDEX(IF(G392="Individual/HUF",Rates!$I$5:$I$26,IF(G392="Company",Rates!$J$5:$J$26,Rates!$K$5:$K$26)),MATCH(H392,Rates!$A$5:$A$26,0)),""))</f>
        <v/>
      </c>
      <c r="L392" s="14" t="n"/>
      <c r="M392" s="13">
        <f>IF(H392="","",IF(L392&lt;&gt;"",IF(E392="Format OK",L392,MAX(L392,INDEX(Rates!$L$5:$L$26,MATCH(H392,Rates!$A$5:$A$26,0)))),IF(K392="","rate?",IF(E392="Format OK",K392,MAX(K392,INDEX(Rates!$L$5:$L$26,MATCH(H392,Rates!$A$5:$A$26,0)))))))</f>
        <v/>
      </c>
      <c r="N392" s="15">
        <f>IF(OR(H392="",NOT(ISNUMBER(M392))),0,IF(AND(LEFT(P392,5)="Below",L392=""),0,ROUND(J392*M392,0)))</f>
        <v/>
      </c>
      <c r="O392" s="15">
        <f>IF(H392="","",SUMIFS($J$5:$J$504,$C$5:$C$504,C392,$H$5:$H$504,H392,$B$5:$B$504,"&lt;="&amp;B392,$B$5:$B$504,"&gt;="&amp;Settings!$B$5))</f>
        <v/>
      </c>
      <c r="P392" s="9">
        <f>IF(H392="","",IFERROR(IF(AND(INDEX(Rates!$F$5:$F$26,MATCH(H392,Rates!$A$5:$A$26,0))=0,INDEX(Rates!$G$5:$G$26,MATCH(H392,Rates!$A$5:$A$26,0))=0),"Deduct (no threshold)",IF(OR(AND(INDEX(Rates!$F$5:$F$26,MATCH(H392,Rates!$A$5:$A$26,0))&gt;0,J392&gt;INDEX(Rates!$F$5:$F$26,MATCH(H392,Rates!$A$5:$A$26,0))),AND(INDEX(Rates!$G$5:$G$26,MATCH(H392,Rates!$A$5:$A$26,0))&gt;0,O392&gt;INDEX(Rates!$G$5:$G$26,MATCH(H392,Rates!$A$5:$A$26,0)))),"Deduct","Below threshold: check")),"?"))</f>
        <v/>
      </c>
      <c r="Q392" s="10" t="n"/>
      <c r="R392" s="16">
        <f>IF(OR(B392="",Q392=""),0,IF(Q392&gt;B392,((YEAR(Q392)-YEAR(B392))*12+MONTH(Q392)-MONTH(B392)+1),0))</f>
        <v/>
      </c>
      <c r="S392" s="15">
        <f>ROUND(N392*Settings!$B$8*R392,0)</f>
        <v/>
      </c>
      <c r="T392" s="17">
        <f>IF(B392="","",IF(MONTH(IF(Q392="",B392,Q392))=3,DATE(YEAR(IF(Q392="",B392,Q392)),4,30),DATE(YEAR(IF(Q392="",B392,Q392)),MONTH(IF(Q392="",B392,Q392))+1,7)))</f>
        <v/>
      </c>
      <c r="U392" s="10" t="n"/>
      <c r="V392" s="11" t="n"/>
      <c r="W392" s="16">
        <f>IF(OR(B392="",N392=0),0,IF(U392="",IF(Settings!$B$4&gt;T392,((YEAR(Settings!$B$4)-YEAR(IF(Q392="",B392,Q392)))*12+MONTH(Settings!$B$4)-MONTH(IF(Q392="",B392,Q392))+1),0),IF(U392&gt;T392,((YEAR(U392)-YEAR(IF(Q392="",B392,Q392)))*12+MONTH(U392)-MONTH(IF(Q392="",B392,Q392))+1),0)))</f>
        <v/>
      </c>
      <c r="X392" s="15">
        <f>ROUND(N392*Settings!$B$9*W392,0)</f>
        <v/>
      </c>
      <c r="Y392" s="15">
        <f>S392+X392</f>
        <v/>
      </c>
      <c r="Z392" s="18">
        <f>IF(B392="","",DATE(YEAR(IF(Q392="",B392,Q392)),MONTH(IF(Q392="",B392,Q392)),1))</f>
        <v/>
      </c>
      <c r="AA392" s="9">
        <f>IF(B392="","","Q"&amp;(INT(MOD(MONTH(IF(Q392="",B392,Q392))-4,12)/3)+1))</f>
        <v/>
      </c>
      <c r="AB392" s="9">
        <f>IF(H392="","",IFERROR(INDEX(Rates!$M$5:$M$26,MATCH(H392,Rates!$A$5:$A$26,0)),""))</f>
        <v/>
      </c>
    </row>
    <row r="393">
      <c r="A393" s="9">
        <f>IF(B393="","",ROW()-4)</f>
        <v/>
      </c>
      <c r="B393" s="10" t="n"/>
      <c r="C393" s="11" t="n"/>
      <c r="D393" s="11" t="n"/>
      <c r="E393" s="9">
        <f>IF(B393="","",IF(D393="","No PAN",IF(AND(LEN(D393)=10,ISERROR(VALUE(LEFT(D393,1))),ISERROR(VALUE(MID(D393,5,1))),ISNUMBER(VALUE(MID(D393,6,4))),ISERROR(VALUE(RIGHT(D393,1)))),"Format OK","Check PAN")))</f>
        <v/>
      </c>
      <c r="F393" s="11" t="n"/>
      <c r="G393" s="9">
        <f>IF(B393="","",IF(F393&lt;&gt;"",F393,IF(E393&lt;&gt;"Format OK","Others",IF(OR(MID(D393,4,1)="P",MID(D393,4,1)="H"),"Individual/HUF",IF(MID(D393,4,1)="C","Company","Others")))))</f>
        <v/>
      </c>
      <c r="H393" s="11" t="n"/>
      <c r="I393" s="9">
        <f>IF(H393="","",IFERROR(INDEX(IF(G393="Individual/HUF",Rates!$C$5:$C$26,IF(G393="Company",Rates!$D$5:$D$26,Rates!$E$5:$E$26)),MATCH(H393,Rates!$A$5:$A$26,0)),"?"))</f>
        <v/>
      </c>
      <c r="J393" s="12" t="n"/>
      <c r="K393" s="13">
        <f>IF(H393="","",IFERROR(INDEX(IF(G393="Individual/HUF",Rates!$I$5:$I$26,IF(G393="Company",Rates!$J$5:$J$26,Rates!$K$5:$K$26)),MATCH(H393,Rates!$A$5:$A$26,0)),""))</f>
        <v/>
      </c>
      <c r="L393" s="14" t="n"/>
      <c r="M393" s="13">
        <f>IF(H393="","",IF(L393&lt;&gt;"",IF(E393="Format OK",L393,MAX(L393,INDEX(Rates!$L$5:$L$26,MATCH(H393,Rates!$A$5:$A$26,0)))),IF(K393="","rate?",IF(E393="Format OK",K393,MAX(K393,INDEX(Rates!$L$5:$L$26,MATCH(H393,Rates!$A$5:$A$26,0)))))))</f>
        <v/>
      </c>
      <c r="N393" s="15">
        <f>IF(OR(H393="",NOT(ISNUMBER(M393))),0,IF(AND(LEFT(P393,5)="Below",L393=""),0,ROUND(J393*M393,0)))</f>
        <v/>
      </c>
      <c r="O393" s="15">
        <f>IF(H393="","",SUMIFS($J$5:$J$504,$C$5:$C$504,C393,$H$5:$H$504,H393,$B$5:$B$504,"&lt;="&amp;B393,$B$5:$B$504,"&gt;="&amp;Settings!$B$5))</f>
        <v/>
      </c>
      <c r="P393" s="9">
        <f>IF(H393="","",IFERROR(IF(AND(INDEX(Rates!$F$5:$F$26,MATCH(H393,Rates!$A$5:$A$26,0))=0,INDEX(Rates!$G$5:$G$26,MATCH(H393,Rates!$A$5:$A$26,0))=0),"Deduct (no threshold)",IF(OR(AND(INDEX(Rates!$F$5:$F$26,MATCH(H393,Rates!$A$5:$A$26,0))&gt;0,J393&gt;INDEX(Rates!$F$5:$F$26,MATCH(H393,Rates!$A$5:$A$26,0))),AND(INDEX(Rates!$G$5:$G$26,MATCH(H393,Rates!$A$5:$A$26,0))&gt;0,O393&gt;INDEX(Rates!$G$5:$G$26,MATCH(H393,Rates!$A$5:$A$26,0)))),"Deduct","Below threshold: check")),"?"))</f>
        <v/>
      </c>
      <c r="Q393" s="10" t="n"/>
      <c r="R393" s="16">
        <f>IF(OR(B393="",Q393=""),0,IF(Q393&gt;B393,((YEAR(Q393)-YEAR(B393))*12+MONTH(Q393)-MONTH(B393)+1),0))</f>
        <v/>
      </c>
      <c r="S393" s="15">
        <f>ROUND(N393*Settings!$B$8*R393,0)</f>
        <v/>
      </c>
      <c r="T393" s="17">
        <f>IF(B393="","",IF(MONTH(IF(Q393="",B393,Q393))=3,DATE(YEAR(IF(Q393="",B393,Q393)),4,30),DATE(YEAR(IF(Q393="",B393,Q393)),MONTH(IF(Q393="",B393,Q393))+1,7)))</f>
        <v/>
      </c>
      <c r="U393" s="10" t="n"/>
      <c r="V393" s="11" t="n"/>
      <c r="W393" s="16">
        <f>IF(OR(B393="",N393=0),0,IF(U393="",IF(Settings!$B$4&gt;T393,((YEAR(Settings!$B$4)-YEAR(IF(Q393="",B393,Q393)))*12+MONTH(Settings!$B$4)-MONTH(IF(Q393="",B393,Q393))+1),0),IF(U393&gt;T393,((YEAR(U393)-YEAR(IF(Q393="",B393,Q393)))*12+MONTH(U393)-MONTH(IF(Q393="",B393,Q393))+1),0)))</f>
        <v/>
      </c>
      <c r="X393" s="15">
        <f>ROUND(N393*Settings!$B$9*W393,0)</f>
        <v/>
      </c>
      <c r="Y393" s="15">
        <f>S393+X393</f>
        <v/>
      </c>
      <c r="Z393" s="18">
        <f>IF(B393="","",DATE(YEAR(IF(Q393="",B393,Q393)),MONTH(IF(Q393="",B393,Q393)),1))</f>
        <v/>
      </c>
      <c r="AA393" s="9">
        <f>IF(B393="","","Q"&amp;(INT(MOD(MONTH(IF(Q393="",B393,Q393))-4,12)/3)+1))</f>
        <v/>
      </c>
      <c r="AB393" s="9">
        <f>IF(H393="","",IFERROR(INDEX(Rates!$M$5:$M$26,MATCH(H393,Rates!$A$5:$A$26,0)),""))</f>
        <v/>
      </c>
    </row>
    <row r="394">
      <c r="A394" s="9">
        <f>IF(B394="","",ROW()-4)</f>
        <v/>
      </c>
      <c r="B394" s="10" t="n"/>
      <c r="C394" s="11" t="n"/>
      <c r="D394" s="11" t="n"/>
      <c r="E394" s="9">
        <f>IF(B394="","",IF(D394="","No PAN",IF(AND(LEN(D394)=10,ISERROR(VALUE(LEFT(D394,1))),ISERROR(VALUE(MID(D394,5,1))),ISNUMBER(VALUE(MID(D394,6,4))),ISERROR(VALUE(RIGHT(D394,1)))),"Format OK","Check PAN")))</f>
        <v/>
      </c>
      <c r="F394" s="11" t="n"/>
      <c r="G394" s="9">
        <f>IF(B394="","",IF(F394&lt;&gt;"",F394,IF(E394&lt;&gt;"Format OK","Others",IF(OR(MID(D394,4,1)="P",MID(D394,4,1)="H"),"Individual/HUF",IF(MID(D394,4,1)="C","Company","Others")))))</f>
        <v/>
      </c>
      <c r="H394" s="11" t="n"/>
      <c r="I394" s="9">
        <f>IF(H394="","",IFERROR(INDEX(IF(G394="Individual/HUF",Rates!$C$5:$C$26,IF(G394="Company",Rates!$D$5:$D$26,Rates!$E$5:$E$26)),MATCH(H394,Rates!$A$5:$A$26,0)),"?"))</f>
        <v/>
      </c>
      <c r="J394" s="12" t="n"/>
      <c r="K394" s="13">
        <f>IF(H394="","",IFERROR(INDEX(IF(G394="Individual/HUF",Rates!$I$5:$I$26,IF(G394="Company",Rates!$J$5:$J$26,Rates!$K$5:$K$26)),MATCH(H394,Rates!$A$5:$A$26,0)),""))</f>
        <v/>
      </c>
      <c r="L394" s="14" t="n"/>
      <c r="M394" s="13">
        <f>IF(H394="","",IF(L394&lt;&gt;"",IF(E394="Format OK",L394,MAX(L394,INDEX(Rates!$L$5:$L$26,MATCH(H394,Rates!$A$5:$A$26,0)))),IF(K394="","rate?",IF(E394="Format OK",K394,MAX(K394,INDEX(Rates!$L$5:$L$26,MATCH(H394,Rates!$A$5:$A$26,0)))))))</f>
        <v/>
      </c>
      <c r="N394" s="15">
        <f>IF(OR(H394="",NOT(ISNUMBER(M394))),0,IF(AND(LEFT(P394,5)="Below",L394=""),0,ROUND(J394*M394,0)))</f>
        <v/>
      </c>
      <c r="O394" s="15">
        <f>IF(H394="","",SUMIFS($J$5:$J$504,$C$5:$C$504,C394,$H$5:$H$504,H394,$B$5:$B$504,"&lt;="&amp;B394,$B$5:$B$504,"&gt;="&amp;Settings!$B$5))</f>
        <v/>
      </c>
      <c r="P394" s="9">
        <f>IF(H394="","",IFERROR(IF(AND(INDEX(Rates!$F$5:$F$26,MATCH(H394,Rates!$A$5:$A$26,0))=0,INDEX(Rates!$G$5:$G$26,MATCH(H394,Rates!$A$5:$A$26,0))=0),"Deduct (no threshold)",IF(OR(AND(INDEX(Rates!$F$5:$F$26,MATCH(H394,Rates!$A$5:$A$26,0))&gt;0,J394&gt;INDEX(Rates!$F$5:$F$26,MATCH(H394,Rates!$A$5:$A$26,0))),AND(INDEX(Rates!$G$5:$G$26,MATCH(H394,Rates!$A$5:$A$26,0))&gt;0,O394&gt;INDEX(Rates!$G$5:$G$26,MATCH(H394,Rates!$A$5:$A$26,0)))),"Deduct","Below threshold: check")),"?"))</f>
        <v/>
      </c>
      <c r="Q394" s="10" t="n"/>
      <c r="R394" s="16">
        <f>IF(OR(B394="",Q394=""),0,IF(Q394&gt;B394,((YEAR(Q394)-YEAR(B394))*12+MONTH(Q394)-MONTH(B394)+1),0))</f>
        <v/>
      </c>
      <c r="S394" s="15">
        <f>ROUND(N394*Settings!$B$8*R394,0)</f>
        <v/>
      </c>
      <c r="T394" s="17">
        <f>IF(B394="","",IF(MONTH(IF(Q394="",B394,Q394))=3,DATE(YEAR(IF(Q394="",B394,Q394)),4,30),DATE(YEAR(IF(Q394="",B394,Q394)),MONTH(IF(Q394="",B394,Q394))+1,7)))</f>
        <v/>
      </c>
      <c r="U394" s="10" t="n"/>
      <c r="V394" s="11" t="n"/>
      <c r="W394" s="16">
        <f>IF(OR(B394="",N394=0),0,IF(U394="",IF(Settings!$B$4&gt;T394,((YEAR(Settings!$B$4)-YEAR(IF(Q394="",B394,Q394)))*12+MONTH(Settings!$B$4)-MONTH(IF(Q394="",B394,Q394))+1),0),IF(U394&gt;T394,((YEAR(U394)-YEAR(IF(Q394="",B394,Q394)))*12+MONTH(U394)-MONTH(IF(Q394="",B394,Q394))+1),0)))</f>
        <v/>
      </c>
      <c r="X394" s="15">
        <f>ROUND(N394*Settings!$B$9*W394,0)</f>
        <v/>
      </c>
      <c r="Y394" s="15">
        <f>S394+X394</f>
        <v/>
      </c>
      <c r="Z394" s="18">
        <f>IF(B394="","",DATE(YEAR(IF(Q394="",B394,Q394)),MONTH(IF(Q394="",B394,Q394)),1))</f>
        <v/>
      </c>
      <c r="AA394" s="9">
        <f>IF(B394="","","Q"&amp;(INT(MOD(MONTH(IF(Q394="",B394,Q394))-4,12)/3)+1))</f>
        <v/>
      </c>
      <c r="AB394" s="9">
        <f>IF(H394="","",IFERROR(INDEX(Rates!$M$5:$M$26,MATCH(H394,Rates!$A$5:$A$26,0)),""))</f>
        <v/>
      </c>
    </row>
    <row r="395">
      <c r="A395" s="9">
        <f>IF(B395="","",ROW()-4)</f>
        <v/>
      </c>
      <c r="B395" s="10" t="n"/>
      <c r="C395" s="11" t="n"/>
      <c r="D395" s="11" t="n"/>
      <c r="E395" s="9">
        <f>IF(B395="","",IF(D395="","No PAN",IF(AND(LEN(D395)=10,ISERROR(VALUE(LEFT(D395,1))),ISERROR(VALUE(MID(D395,5,1))),ISNUMBER(VALUE(MID(D395,6,4))),ISERROR(VALUE(RIGHT(D395,1)))),"Format OK","Check PAN")))</f>
        <v/>
      </c>
      <c r="F395" s="11" t="n"/>
      <c r="G395" s="9">
        <f>IF(B395="","",IF(F395&lt;&gt;"",F395,IF(E395&lt;&gt;"Format OK","Others",IF(OR(MID(D395,4,1)="P",MID(D395,4,1)="H"),"Individual/HUF",IF(MID(D395,4,1)="C","Company","Others")))))</f>
        <v/>
      </c>
      <c r="H395" s="11" t="n"/>
      <c r="I395" s="9">
        <f>IF(H395="","",IFERROR(INDEX(IF(G395="Individual/HUF",Rates!$C$5:$C$26,IF(G395="Company",Rates!$D$5:$D$26,Rates!$E$5:$E$26)),MATCH(H395,Rates!$A$5:$A$26,0)),"?"))</f>
        <v/>
      </c>
      <c r="J395" s="12" t="n"/>
      <c r="K395" s="13">
        <f>IF(H395="","",IFERROR(INDEX(IF(G395="Individual/HUF",Rates!$I$5:$I$26,IF(G395="Company",Rates!$J$5:$J$26,Rates!$K$5:$K$26)),MATCH(H395,Rates!$A$5:$A$26,0)),""))</f>
        <v/>
      </c>
      <c r="L395" s="14" t="n"/>
      <c r="M395" s="13">
        <f>IF(H395="","",IF(L395&lt;&gt;"",IF(E395="Format OK",L395,MAX(L395,INDEX(Rates!$L$5:$L$26,MATCH(H395,Rates!$A$5:$A$26,0)))),IF(K395="","rate?",IF(E395="Format OK",K395,MAX(K395,INDEX(Rates!$L$5:$L$26,MATCH(H395,Rates!$A$5:$A$26,0)))))))</f>
        <v/>
      </c>
      <c r="N395" s="15">
        <f>IF(OR(H395="",NOT(ISNUMBER(M395))),0,IF(AND(LEFT(P395,5)="Below",L395=""),0,ROUND(J395*M395,0)))</f>
        <v/>
      </c>
      <c r="O395" s="15">
        <f>IF(H395="","",SUMIFS($J$5:$J$504,$C$5:$C$504,C395,$H$5:$H$504,H395,$B$5:$B$504,"&lt;="&amp;B395,$B$5:$B$504,"&gt;="&amp;Settings!$B$5))</f>
        <v/>
      </c>
      <c r="P395" s="9">
        <f>IF(H395="","",IFERROR(IF(AND(INDEX(Rates!$F$5:$F$26,MATCH(H395,Rates!$A$5:$A$26,0))=0,INDEX(Rates!$G$5:$G$26,MATCH(H395,Rates!$A$5:$A$26,0))=0),"Deduct (no threshold)",IF(OR(AND(INDEX(Rates!$F$5:$F$26,MATCH(H395,Rates!$A$5:$A$26,0))&gt;0,J395&gt;INDEX(Rates!$F$5:$F$26,MATCH(H395,Rates!$A$5:$A$26,0))),AND(INDEX(Rates!$G$5:$G$26,MATCH(H395,Rates!$A$5:$A$26,0))&gt;0,O395&gt;INDEX(Rates!$G$5:$G$26,MATCH(H395,Rates!$A$5:$A$26,0)))),"Deduct","Below threshold: check")),"?"))</f>
        <v/>
      </c>
      <c r="Q395" s="10" t="n"/>
      <c r="R395" s="16">
        <f>IF(OR(B395="",Q395=""),0,IF(Q395&gt;B395,((YEAR(Q395)-YEAR(B395))*12+MONTH(Q395)-MONTH(B395)+1),0))</f>
        <v/>
      </c>
      <c r="S395" s="15">
        <f>ROUND(N395*Settings!$B$8*R395,0)</f>
        <v/>
      </c>
      <c r="T395" s="17">
        <f>IF(B395="","",IF(MONTH(IF(Q395="",B395,Q395))=3,DATE(YEAR(IF(Q395="",B395,Q395)),4,30),DATE(YEAR(IF(Q395="",B395,Q395)),MONTH(IF(Q395="",B395,Q395))+1,7)))</f>
        <v/>
      </c>
      <c r="U395" s="10" t="n"/>
      <c r="V395" s="11" t="n"/>
      <c r="W395" s="16">
        <f>IF(OR(B395="",N395=0),0,IF(U395="",IF(Settings!$B$4&gt;T395,((YEAR(Settings!$B$4)-YEAR(IF(Q395="",B395,Q395)))*12+MONTH(Settings!$B$4)-MONTH(IF(Q395="",B395,Q395))+1),0),IF(U395&gt;T395,((YEAR(U395)-YEAR(IF(Q395="",B395,Q395)))*12+MONTH(U395)-MONTH(IF(Q395="",B395,Q395))+1),0)))</f>
        <v/>
      </c>
      <c r="X395" s="15">
        <f>ROUND(N395*Settings!$B$9*W395,0)</f>
        <v/>
      </c>
      <c r="Y395" s="15">
        <f>S395+X395</f>
        <v/>
      </c>
      <c r="Z395" s="18">
        <f>IF(B395="","",DATE(YEAR(IF(Q395="",B395,Q395)),MONTH(IF(Q395="",B395,Q395)),1))</f>
        <v/>
      </c>
      <c r="AA395" s="9">
        <f>IF(B395="","","Q"&amp;(INT(MOD(MONTH(IF(Q395="",B395,Q395))-4,12)/3)+1))</f>
        <v/>
      </c>
      <c r="AB395" s="9">
        <f>IF(H395="","",IFERROR(INDEX(Rates!$M$5:$M$26,MATCH(H395,Rates!$A$5:$A$26,0)),""))</f>
        <v/>
      </c>
    </row>
    <row r="396">
      <c r="A396" s="9">
        <f>IF(B396="","",ROW()-4)</f>
        <v/>
      </c>
      <c r="B396" s="10" t="n"/>
      <c r="C396" s="11" t="n"/>
      <c r="D396" s="11" t="n"/>
      <c r="E396" s="9">
        <f>IF(B396="","",IF(D396="","No PAN",IF(AND(LEN(D396)=10,ISERROR(VALUE(LEFT(D396,1))),ISERROR(VALUE(MID(D396,5,1))),ISNUMBER(VALUE(MID(D396,6,4))),ISERROR(VALUE(RIGHT(D396,1)))),"Format OK","Check PAN")))</f>
        <v/>
      </c>
      <c r="F396" s="11" t="n"/>
      <c r="G396" s="9">
        <f>IF(B396="","",IF(F396&lt;&gt;"",F396,IF(E396&lt;&gt;"Format OK","Others",IF(OR(MID(D396,4,1)="P",MID(D396,4,1)="H"),"Individual/HUF",IF(MID(D396,4,1)="C","Company","Others")))))</f>
        <v/>
      </c>
      <c r="H396" s="11" t="n"/>
      <c r="I396" s="9">
        <f>IF(H396="","",IFERROR(INDEX(IF(G396="Individual/HUF",Rates!$C$5:$C$26,IF(G396="Company",Rates!$D$5:$D$26,Rates!$E$5:$E$26)),MATCH(H396,Rates!$A$5:$A$26,0)),"?"))</f>
        <v/>
      </c>
      <c r="J396" s="12" t="n"/>
      <c r="K396" s="13">
        <f>IF(H396="","",IFERROR(INDEX(IF(G396="Individual/HUF",Rates!$I$5:$I$26,IF(G396="Company",Rates!$J$5:$J$26,Rates!$K$5:$K$26)),MATCH(H396,Rates!$A$5:$A$26,0)),""))</f>
        <v/>
      </c>
      <c r="L396" s="14" t="n"/>
      <c r="M396" s="13">
        <f>IF(H396="","",IF(L396&lt;&gt;"",IF(E396="Format OK",L396,MAX(L396,INDEX(Rates!$L$5:$L$26,MATCH(H396,Rates!$A$5:$A$26,0)))),IF(K396="","rate?",IF(E396="Format OK",K396,MAX(K396,INDEX(Rates!$L$5:$L$26,MATCH(H396,Rates!$A$5:$A$26,0)))))))</f>
        <v/>
      </c>
      <c r="N396" s="15">
        <f>IF(OR(H396="",NOT(ISNUMBER(M396))),0,IF(AND(LEFT(P396,5)="Below",L396=""),0,ROUND(J396*M396,0)))</f>
        <v/>
      </c>
      <c r="O396" s="15">
        <f>IF(H396="","",SUMIFS($J$5:$J$504,$C$5:$C$504,C396,$H$5:$H$504,H396,$B$5:$B$504,"&lt;="&amp;B396,$B$5:$B$504,"&gt;="&amp;Settings!$B$5))</f>
        <v/>
      </c>
      <c r="P396" s="9">
        <f>IF(H396="","",IFERROR(IF(AND(INDEX(Rates!$F$5:$F$26,MATCH(H396,Rates!$A$5:$A$26,0))=0,INDEX(Rates!$G$5:$G$26,MATCH(H396,Rates!$A$5:$A$26,0))=0),"Deduct (no threshold)",IF(OR(AND(INDEX(Rates!$F$5:$F$26,MATCH(H396,Rates!$A$5:$A$26,0))&gt;0,J396&gt;INDEX(Rates!$F$5:$F$26,MATCH(H396,Rates!$A$5:$A$26,0))),AND(INDEX(Rates!$G$5:$G$26,MATCH(H396,Rates!$A$5:$A$26,0))&gt;0,O396&gt;INDEX(Rates!$G$5:$G$26,MATCH(H396,Rates!$A$5:$A$26,0)))),"Deduct","Below threshold: check")),"?"))</f>
        <v/>
      </c>
      <c r="Q396" s="10" t="n"/>
      <c r="R396" s="16">
        <f>IF(OR(B396="",Q396=""),0,IF(Q396&gt;B396,((YEAR(Q396)-YEAR(B396))*12+MONTH(Q396)-MONTH(B396)+1),0))</f>
        <v/>
      </c>
      <c r="S396" s="15">
        <f>ROUND(N396*Settings!$B$8*R396,0)</f>
        <v/>
      </c>
      <c r="T396" s="17">
        <f>IF(B396="","",IF(MONTH(IF(Q396="",B396,Q396))=3,DATE(YEAR(IF(Q396="",B396,Q396)),4,30),DATE(YEAR(IF(Q396="",B396,Q396)),MONTH(IF(Q396="",B396,Q396))+1,7)))</f>
        <v/>
      </c>
      <c r="U396" s="10" t="n"/>
      <c r="V396" s="11" t="n"/>
      <c r="W396" s="16">
        <f>IF(OR(B396="",N396=0),0,IF(U396="",IF(Settings!$B$4&gt;T396,((YEAR(Settings!$B$4)-YEAR(IF(Q396="",B396,Q396)))*12+MONTH(Settings!$B$4)-MONTH(IF(Q396="",B396,Q396))+1),0),IF(U396&gt;T396,((YEAR(U396)-YEAR(IF(Q396="",B396,Q396)))*12+MONTH(U396)-MONTH(IF(Q396="",B396,Q396))+1),0)))</f>
        <v/>
      </c>
      <c r="X396" s="15">
        <f>ROUND(N396*Settings!$B$9*W396,0)</f>
        <v/>
      </c>
      <c r="Y396" s="15">
        <f>S396+X396</f>
        <v/>
      </c>
      <c r="Z396" s="18">
        <f>IF(B396="","",DATE(YEAR(IF(Q396="",B396,Q396)),MONTH(IF(Q396="",B396,Q396)),1))</f>
        <v/>
      </c>
      <c r="AA396" s="9">
        <f>IF(B396="","","Q"&amp;(INT(MOD(MONTH(IF(Q396="",B396,Q396))-4,12)/3)+1))</f>
        <v/>
      </c>
      <c r="AB396" s="9">
        <f>IF(H396="","",IFERROR(INDEX(Rates!$M$5:$M$26,MATCH(H396,Rates!$A$5:$A$26,0)),""))</f>
        <v/>
      </c>
    </row>
    <row r="397">
      <c r="A397" s="9">
        <f>IF(B397="","",ROW()-4)</f>
        <v/>
      </c>
      <c r="B397" s="10" t="n"/>
      <c r="C397" s="11" t="n"/>
      <c r="D397" s="11" t="n"/>
      <c r="E397" s="9">
        <f>IF(B397="","",IF(D397="","No PAN",IF(AND(LEN(D397)=10,ISERROR(VALUE(LEFT(D397,1))),ISERROR(VALUE(MID(D397,5,1))),ISNUMBER(VALUE(MID(D397,6,4))),ISERROR(VALUE(RIGHT(D397,1)))),"Format OK","Check PAN")))</f>
        <v/>
      </c>
      <c r="F397" s="11" t="n"/>
      <c r="G397" s="9">
        <f>IF(B397="","",IF(F397&lt;&gt;"",F397,IF(E397&lt;&gt;"Format OK","Others",IF(OR(MID(D397,4,1)="P",MID(D397,4,1)="H"),"Individual/HUF",IF(MID(D397,4,1)="C","Company","Others")))))</f>
        <v/>
      </c>
      <c r="H397" s="11" t="n"/>
      <c r="I397" s="9">
        <f>IF(H397="","",IFERROR(INDEX(IF(G397="Individual/HUF",Rates!$C$5:$C$26,IF(G397="Company",Rates!$D$5:$D$26,Rates!$E$5:$E$26)),MATCH(H397,Rates!$A$5:$A$26,0)),"?"))</f>
        <v/>
      </c>
      <c r="J397" s="12" t="n"/>
      <c r="K397" s="13">
        <f>IF(H397="","",IFERROR(INDEX(IF(G397="Individual/HUF",Rates!$I$5:$I$26,IF(G397="Company",Rates!$J$5:$J$26,Rates!$K$5:$K$26)),MATCH(H397,Rates!$A$5:$A$26,0)),""))</f>
        <v/>
      </c>
      <c r="L397" s="14" t="n"/>
      <c r="M397" s="13">
        <f>IF(H397="","",IF(L397&lt;&gt;"",IF(E397="Format OK",L397,MAX(L397,INDEX(Rates!$L$5:$L$26,MATCH(H397,Rates!$A$5:$A$26,0)))),IF(K397="","rate?",IF(E397="Format OK",K397,MAX(K397,INDEX(Rates!$L$5:$L$26,MATCH(H397,Rates!$A$5:$A$26,0)))))))</f>
        <v/>
      </c>
      <c r="N397" s="15">
        <f>IF(OR(H397="",NOT(ISNUMBER(M397))),0,IF(AND(LEFT(P397,5)="Below",L397=""),0,ROUND(J397*M397,0)))</f>
        <v/>
      </c>
      <c r="O397" s="15">
        <f>IF(H397="","",SUMIFS($J$5:$J$504,$C$5:$C$504,C397,$H$5:$H$504,H397,$B$5:$B$504,"&lt;="&amp;B397,$B$5:$B$504,"&gt;="&amp;Settings!$B$5))</f>
        <v/>
      </c>
      <c r="P397" s="9">
        <f>IF(H397="","",IFERROR(IF(AND(INDEX(Rates!$F$5:$F$26,MATCH(H397,Rates!$A$5:$A$26,0))=0,INDEX(Rates!$G$5:$G$26,MATCH(H397,Rates!$A$5:$A$26,0))=0),"Deduct (no threshold)",IF(OR(AND(INDEX(Rates!$F$5:$F$26,MATCH(H397,Rates!$A$5:$A$26,0))&gt;0,J397&gt;INDEX(Rates!$F$5:$F$26,MATCH(H397,Rates!$A$5:$A$26,0))),AND(INDEX(Rates!$G$5:$G$26,MATCH(H397,Rates!$A$5:$A$26,0))&gt;0,O397&gt;INDEX(Rates!$G$5:$G$26,MATCH(H397,Rates!$A$5:$A$26,0)))),"Deduct","Below threshold: check")),"?"))</f>
        <v/>
      </c>
      <c r="Q397" s="10" t="n"/>
      <c r="R397" s="16">
        <f>IF(OR(B397="",Q397=""),0,IF(Q397&gt;B397,((YEAR(Q397)-YEAR(B397))*12+MONTH(Q397)-MONTH(B397)+1),0))</f>
        <v/>
      </c>
      <c r="S397" s="15">
        <f>ROUND(N397*Settings!$B$8*R397,0)</f>
        <v/>
      </c>
      <c r="T397" s="17">
        <f>IF(B397="","",IF(MONTH(IF(Q397="",B397,Q397))=3,DATE(YEAR(IF(Q397="",B397,Q397)),4,30),DATE(YEAR(IF(Q397="",B397,Q397)),MONTH(IF(Q397="",B397,Q397))+1,7)))</f>
        <v/>
      </c>
      <c r="U397" s="10" t="n"/>
      <c r="V397" s="11" t="n"/>
      <c r="W397" s="16">
        <f>IF(OR(B397="",N397=0),0,IF(U397="",IF(Settings!$B$4&gt;T397,((YEAR(Settings!$B$4)-YEAR(IF(Q397="",B397,Q397)))*12+MONTH(Settings!$B$4)-MONTH(IF(Q397="",B397,Q397))+1),0),IF(U397&gt;T397,((YEAR(U397)-YEAR(IF(Q397="",B397,Q397)))*12+MONTH(U397)-MONTH(IF(Q397="",B397,Q397))+1),0)))</f>
        <v/>
      </c>
      <c r="X397" s="15">
        <f>ROUND(N397*Settings!$B$9*W397,0)</f>
        <v/>
      </c>
      <c r="Y397" s="15">
        <f>S397+X397</f>
        <v/>
      </c>
      <c r="Z397" s="18">
        <f>IF(B397="","",DATE(YEAR(IF(Q397="",B397,Q397)),MONTH(IF(Q397="",B397,Q397)),1))</f>
        <v/>
      </c>
      <c r="AA397" s="9">
        <f>IF(B397="","","Q"&amp;(INT(MOD(MONTH(IF(Q397="",B397,Q397))-4,12)/3)+1))</f>
        <v/>
      </c>
      <c r="AB397" s="9">
        <f>IF(H397="","",IFERROR(INDEX(Rates!$M$5:$M$26,MATCH(H397,Rates!$A$5:$A$26,0)),""))</f>
        <v/>
      </c>
    </row>
    <row r="398">
      <c r="A398" s="9">
        <f>IF(B398="","",ROW()-4)</f>
        <v/>
      </c>
      <c r="B398" s="10" t="n"/>
      <c r="C398" s="11" t="n"/>
      <c r="D398" s="11" t="n"/>
      <c r="E398" s="9">
        <f>IF(B398="","",IF(D398="","No PAN",IF(AND(LEN(D398)=10,ISERROR(VALUE(LEFT(D398,1))),ISERROR(VALUE(MID(D398,5,1))),ISNUMBER(VALUE(MID(D398,6,4))),ISERROR(VALUE(RIGHT(D398,1)))),"Format OK","Check PAN")))</f>
        <v/>
      </c>
      <c r="F398" s="11" t="n"/>
      <c r="G398" s="9">
        <f>IF(B398="","",IF(F398&lt;&gt;"",F398,IF(E398&lt;&gt;"Format OK","Others",IF(OR(MID(D398,4,1)="P",MID(D398,4,1)="H"),"Individual/HUF",IF(MID(D398,4,1)="C","Company","Others")))))</f>
        <v/>
      </c>
      <c r="H398" s="11" t="n"/>
      <c r="I398" s="9">
        <f>IF(H398="","",IFERROR(INDEX(IF(G398="Individual/HUF",Rates!$C$5:$C$26,IF(G398="Company",Rates!$D$5:$D$26,Rates!$E$5:$E$26)),MATCH(H398,Rates!$A$5:$A$26,0)),"?"))</f>
        <v/>
      </c>
      <c r="J398" s="12" t="n"/>
      <c r="K398" s="13">
        <f>IF(H398="","",IFERROR(INDEX(IF(G398="Individual/HUF",Rates!$I$5:$I$26,IF(G398="Company",Rates!$J$5:$J$26,Rates!$K$5:$K$26)),MATCH(H398,Rates!$A$5:$A$26,0)),""))</f>
        <v/>
      </c>
      <c r="L398" s="14" t="n"/>
      <c r="M398" s="13">
        <f>IF(H398="","",IF(L398&lt;&gt;"",IF(E398="Format OK",L398,MAX(L398,INDEX(Rates!$L$5:$L$26,MATCH(H398,Rates!$A$5:$A$26,0)))),IF(K398="","rate?",IF(E398="Format OK",K398,MAX(K398,INDEX(Rates!$L$5:$L$26,MATCH(H398,Rates!$A$5:$A$26,0)))))))</f>
        <v/>
      </c>
      <c r="N398" s="15">
        <f>IF(OR(H398="",NOT(ISNUMBER(M398))),0,IF(AND(LEFT(P398,5)="Below",L398=""),0,ROUND(J398*M398,0)))</f>
        <v/>
      </c>
      <c r="O398" s="15">
        <f>IF(H398="","",SUMIFS($J$5:$J$504,$C$5:$C$504,C398,$H$5:$H$504,H398,$B$5:$B$504,"&lt;="&amp;B398,$B$5:$B$504,"&gt;="&amp;Settings!$B$5))</f>
        <v/>
      </c>
      <c r="P398" s="9">
        <f>IF(H398="","",IFERROR(IF(AND(INDEX(Rates!$F$5:$F$26,MATCH(H398,Rates!$A$5:$A$26,0))=0,INDEX(Rates!$G$5:$G$26,MATCH(H398,Rates!$A$5:$A$26,0))=0),"Deduct (no threshold)",IF(OR(AND(INDEX(Rates!$F$5:$F$26,MATCH(H398,Rates!$A$5:$A$26,0))&gt;0,J398&gt;INDEX(Rates!$F$5:$F$26,MATCH(H398,Rates!$A$5:$A$26,0))),AND(INDEX(Rates!$G$5:$G$26,MATCH(H398,Rates!$A$5:$A$26,0))&gt;0,O398&gt;INDEX(Rates!$G$5:$G$26,MATCH(H398,Rates!$A$5:$A$26,0)))),"Deduct","Below threshold: check")),"?"))</f>
        <v/>
      </c>
      <c r="Q398" s="10" t="n"/>
      <c r="R398" s="16">
        <f>IF(OR(B398="",Q398=""),0,IF(Q398&gt;B398,((YEAR(Q398)-YEAR(B398))*12+MONTH(Q398)-MONTH(B398)+1),0))</f>
        <v/>
      </c>
      <c r="S398" s="15">
        <f>ROUND(N398*Settings!$B$8*R398,0)</f>
        <v/>
      </c>
      <c r="T398" s="17">
        <f>IF(B398="","",IF(MONTH(IF(Q398="",B398,Q398))=3,DATE(YEAR(IF(Q398="",B398,Q398)),4,30),DATE(YEAR(IF(Q398="",B398,Q398)),MONTH(IF(Q398="",B398,Q398))+1,7)))</f>
        <v/>
      </c>
      <c r="U398" s="10" t="n"/>
      <c r="V398" s="11" t="n"/>
      <c r="W398" s="16">
        <f>IF(OR(B398="",N398=0),0,IF(U398="",IF(Settings!$B$4&gt;T398,((YEAR(Settings!$B$4)-YEAR(IF(Q398="",B398,Q398)))*12+MONTH(Settings!$B$4)-MONTH(IF(Q398="",B398,Q398))+1),0),IF(U398&gt;T398,((YEAR(U398)-YEAR(IF(Q398="",B398,Q398)))*12+MONTH(U398)-MONTH(IF(Q398="",B398,Q398))+1),0)))</f>
        <v/>
      </c>
      <c r="X398" s="15">
        <f>ROUND(N398*Settings!$B$9*W398,0)</f>
        <v/>
      </c>
      <c r="Y398" s="15">
        <f>S398+X398</f>
        <v/>
      </c>
      <c r="Z398" s="18">
        <f>IF(B398="","",DATE(YEAR(IF(Q398="",B398,Q398)),MONTH(IF(Q398="",B398,Q398)),1))</f>
        <v/>
      </c>
      <c r="AA398" s="9">
        <f>IF(B398="","","Q"&amp;(INT(MOD(MONTH(IF(Q398="",B398,Q398))-4,12)/3)+1))</f>
        <v/>
      </c>
      <c r="AB398" s="9">
        <f>IF(H398="","",IFERROR(INDEX(Rates!$M$5:$M$26,MATCH(H398,Rates!$A$5:$A$26,0)),""))</f>
        <v/>
      </c>
    </row>
    <row r="399">
      <c r="A399" s="9">
        <f>IF(B399="","",ROW()-4)</f>
        <v/>
      </c>
      <c r="B399" s="10" t="n"/>
      <c r="C399" s="11" t="n"/>
      <c r="D399" s="11" t="n"/>
      <c r="E399" s="9">
        <f>IF(B399="","",IF(D399="","No PAN",IF(AND(LEN(D399)=10,ISERROR(VALUE(LEFT(D399,1))),ISERROR(VALUE(MID(D399,5,1))),ISNUMBER(VALUE(MID(D399,6,4))),ISERROR(VALUE(RIGHT(D399,1)))),"Format OK","Check PAN")))</f>
        <v/>
      </c>
      <c r="F399" s="11" t="n"/>
      <c r="G399" s="9">
        <f>IF(B399="","",IF(F399&lt;&gt;"",F399,IF(E399&lt;&gt;"Format OK","Others",IF(OR(MID(D399,4,1)="P",MID(D399,4,1)="H"),"Individual/HUF",IF(MID(D399,4,1)="C","Company","Others")))))</f>
        <v/>
      </c>
      <c r="H399" s="11" t="n"/>
      <c r="I399" s="9">
        <f>IF(H399="","",IFERROR(INDEX(IF(G399="Individual/HUF",Rates!$C$5:$C$26,IF(G399="Company",Rates!$D$5:$D$26,Rates!$E$5:$E$26)),MATCH(H399,Rates!$A$5:$A$26,0)),"?"))</f>
        <v/>
      </c>
      <c r="J399" s="12" t="n"/>
      <c r="K399" s="13">
        <f>IF(H399="","",IFERROR(INDEX(IF(G399="Individual/HUF",Rates!$I$5:$I$26,IF(G399="Company",Rates!$J$5:$J$26,Rates!$K$5:$K$26)),MATCH(H399,Rates!$A$5:$A$26,0)),""))</f>
        <v/>
      </c>
      <c r="L399" s="14" t="n"/>
      <c r="M399" s="13">
        <f>IF(H399="","",IF(L399&lt;&gt;"",IF(E399="Format OK",L399,MAX(L399,INDEX(Rates!$L$5:$L$26,MATCH(H399,Rates!$A$5:$A$26,0)))),IF(K399="","rate?",IF(E399="Format OK",K399,MAX(K399,INDEX(Rates!$L$5:$L$26,MATCH(H399,Rates!$A$5:$A$26,0)))))))</f>
        <v/>
      </c>
      <c r="N399" s="15">
        <f>IF(OR(H399="",NOT(ISNUMBER(M399))),0,IF(AND(LEFT(P399,5)="Below",L399=""),0,ROUND(J399*M399,0)))</f>
        <v/>
      </c>
      <c r="O399" s="15">
        <f>IF(H399="","",SUMIFS($J$5:$J$504,$C$5:$C$504,C399,$H$5:$H$504,H399,$B$5:$B$504,"&lt;="&amp;B399,$B$5:$B$504,"&gt;="&amp;Settings!$B$5))</f>
        <v/>
      </c>
      <c r="P399" s="9">
        <f>IF(H399="","",IFERROR(IF(AND(INDEX(Rates!$F$5:$F$26,MATCH(H399,Rates!$A$5:$A$26,0))=0,INDEX(Rates!$G$5:$G$26,MATCH(H399,Rates!$A$5:$A$26,0))=0),"Deduct (no threshold)",IF(OR(AND(INDEX(Rates!$F$5:$F$26,MATCH(H399,Rates!$A$5:$A$26,0))&gt;0,J399&gt;INDEX(Rates!$F$5:$F$26,MATCH(H399,Rates!$A$5:$A$26,0))),AND(INDEX(Rates!$G$5:$G$26,MATCH(H399,Rates!$A$5:$A$26,0))&gt;0,O399&gt;INDEX(Rates!$G$5:$G$26,MATCH(H399,Rates!$A$5:$A$26,0)))),"Deduct","Below threshold: check")),"?"))</f>
        <v/>
      </c>
      <c r="Q399" s="10" t="n"/>
      <c r="R399" s="16">
        <f>IF(OR(B399="",Q399=""),0,IF(Q399&gt;B399,((YEAR(Q399)-YEAR(B399))*12+MONTH(Q399)-MONTH(B399)+1),0))</f>
        <v/>
      </c>
      <c r="S399" s="15">
        <f>ROUND(N399*Settings!$B$8*R399,0)</f>
        <v/>
      </c>
      <c r="T399" s="17">
        <f>IF(B399="","",IF(MONTH(IF(Q399="",B399,Q399))=3,DATE(YEAR(IF(Q399="",B399,Q399)),4,30),DATE(YEAR(IF(Q399="",B399,Q399)),MONTH(IF(Q399="",B399,Q399))+1,7)))</f>
        <v/>
      </c>
      <c r="U399" s="10" t="n"/>
      <c r="V399" s="11" t="n"/>
      <c r="W399" s="16">
        <f>IF(OR(B399="",N399=0),0,IF(U399="",IF(Settings!$B$4&gt;T399,((YEAR(Settings!$B$4)-YEAR(IF(Q399="",B399,Q399)))*12+MONTH(Settings!$B$4)-MONTH(IF(Q399="",B399,Q399))+1),0),IF(U399&gt;T399,((YEAR(U399)-YEAR(IF(Q399="",B399,Q399)))*12+MONTH(U399)-MONTH(IF(Q399="",B399,Q399))+1),0)))</f>
        <v/>
      </c>
      <c r="X399" s="15">
        <f>ROUND(N399*Settings!$B$9*W399,0)</f>
        <v/>
      </c>
      <c r="Y399" s="15">
        <f>S399+X399</f>
        <v/>
      </c>
      <c r="Z399" s="18">
        <f>IF(B399="","",DATE(YEAR(IF(Q399="",B399,Q399)),MONTH(IF(Q399="",B399,Q399)),1))</f>
        <v/>
      </c>
      <c r="AA399" s="9">
        <f>IF(B399="","","Q"&amp;(INT(MOD(MONTH(IF(Q399="",B399,Q399))-4,12)/3)+1))</f>
        <v/>
      </c>
      <c r="AB399" s="9">
        <f>IF(H399="","",IFERROR(INDEX(Rates!$M$5:$M$26,MATCH(H399,Rates!$A$5:$A$26,0)),""))</f>
        <v/>
      </c>
    </row>
    <row r="400">
      <c r="A400" s="9">
        <f>IF(B400="","",ROW()-4)</f>
        <v/>
      </c>
      <c r="B400" s="10" t="n"/>
      <c r="C400" s="11" t="n"/>
      <c r="D400" s="11" t="n"/>
      <c r="E400" s="9">
        <f>IF(B400="","",IF(D400="","No PAN",IF(AND(LEN(D400)=10,ISERROR(VALUE(LEFT(D400,1))),ISERROR(VALUE(MID(D400,5,1))),ISNUMBER(VALUE(MID(D400,6,4))),ISERROR(VALUE(RIGHT(D400,1)))),"Format OK","Check PAN")))</f>
        <v/>
      </c>
      <c r="F400" s="11" t="n"/>
      <c r="G400" s="9">
        <f>IF(B400="","",IF(F400&lt;&gt;"",F400,IF(E400&lt;&gt;"Format OK","Others",IF(OR(MID(D400,4,1)="P",MID(D400,4,1)="H"),"Individual/HUF",IF(MID(D400,4,1)="C","Company","Others")))))</f>
        <v/>
      </c>
      <c r="H400" s="11" t="n"/>
      <c r="I400" s="9">
        <f>IF(H400="","",IFERROR(INDEX(IF(G400="Individual/HUF",Rates!$C$5:$C$26,IF(G400="Company",Rates!$D$5:$D$26,Rates!$E$5:$E$26)),MATCH(H400,Rates!$A$5:$A$26,0)),"?"))</f>
        <v/>
      </c>
      <c r="J400" s="12" t="n"/>
      <c r="K400" s="13">
        <f>IF(H400="","",IFERROR(INDEX(IF(G400="Individual/HUF",Rates!$I$5:$I$26,IF(G400="Company",Rates!$J$5:$J$26,Rates!$K$5:$K$26)),MATCH(H400,Rates!$A$5:$A$26,0)),""))</f>
        <v/>
      </c>
      <c r="L400" s="14" t="n"/>
      <c r="M400" s="13">
        <f>IF(H400="","",IF(L400&lt;&gt;"",IF(E400="Format OK",L400,MAX(L400,INDEX(Rates!$L$5:$L$26,MATCH(H400,Rates!$A$5:$A$26,0)))),IF(K400="","rate?",IF(E400="Format OK",K400,MAX(K400,INDEX(Rates!$L$5:$L$26,MATCH(H400,Rates!$A$5:$A$26,0)))))))</f>
        <v/>
      </c>
      <c r="N400" s="15">
        <f>IF(OR(H400="",NOT(ISNUMBER(M400))),0,IF(AND(LEFT(P400,5)="Below",L400=""),0,ROUND(J400*M400,0)))</f>
        <v/>
      </c>
      <c r="O400" s="15">
        <f>IF(H400="","",SUMIFS($J$5:$J$504,$C$5:$C$504,C400,$H$5:$H$504,H400,$B$5:$B$504,"&lt;="&amp;B400,$B$5:$B$504,"&gt;="&amp;Settings!$B$5))</f>
        <v/>
      </c>
      <c r="P400" s="9">
        <f>IF(H400="","",IFERROR(IF(AND(INDEX(Rates!$F$5:$F$26,MATCH(H400,Rates!$A$5:$A$26,0))=0,INDEX(Rates!$G$5:$G$26,MATCH(H400,Rates!$A$5:$A$26,0))=0),"Deduct (no threshold)",IF(OR(AND(INDEX(Rates!$F$5:$F$26,MATCH(H400,Rates!$A$5:$A$26,0))&gt;0,J400&gt;INDEX(Rates!$F$5:$F$26,MATCH(H400,Rates!$A$5:$A$26,0))),AND(INDEX(Rates!$G$5:$G$26,MATCH(H400,Rates!$A$5:$A$26,0))&gt;0,O400&gt;INDEX(Rates!$G$5:$G$26,MATCH(H400,Rates!$A$5:$A$26,0)))),"Deduct","Below threshold: check")),"?"))</f>
        <v/>
      </c>
      <c r="Q400" s="10" t="n"/>
      <c r="R400" s="16">
        <f>IF(OR(B400="",Q400=""),0,IF(Q400&gt;B400,((YEAR(Q400)-YEAR(B400))*12+MONTH(Q400)-MONTH(B400)+1),0))</f>
        <v/>
      </c>
      <c r="S400" s="15">
        <f>ROUND(N400*Settings!$B$8*R400,0)</f>
        <v/>
      </c>
      <c r="T400" s="17">
        <f>IF(B400="","",IF(MONTH(IF(Q400="",B400,Q400))=3,DATE(YEAR(IF(Q400="",B400,Q400)),4,30),DATE(YEAR(IF(Q400="",B400,Q400)),MONTH(IF(Q400="",B400,Q400))+1,7)))</f>
        <v/>
      </c>
      <c r="U400" s="10" t="n"/>
      <c r="V400" s="11" t="n"/>
      <c r="W400" s="16">
        <f>IF(OR(B400="",N400=0),0,IF(U400="",IF(Settings!$B$4&gt;T400,((YEAR(Settings!$B$4)-YEAR(IF(Q400="",B400,Q400)))*12+MONTH(Settings!$B$4)-MONTH(IF(Q400="",B400,Q400))+1),0),IF(U400&gt;T400,((YEAR(U400)-YEAR(IF(Q400="",B400,Q400)))*12+MONTH(U400)-MONTH(IF(Q400="",B400,Q400))+1),0)))</f>
        <v/>
      </c>
      <c r="X400" s="15">
        <f>ROUND(N400*Settings!$B$9*W400,0)</f>
        <v/>
      </c>
      <c r="Y400" s="15">
        <f>S400+X400</f>
        <v/>
      </c>
      <c r="Z400" s="18">
        <f>IF(B400="","",DATE(YEAR(IF(Q400="",B400,Q400)),MONTH(IF(Q400="",B400,Q400)),1))</f>
        <v/>
      </c>
      <c r="AA400" s="9">
        <f>IF(B400="","","Q"&amp;(INT(MOD(MONTH(IF(Q400="",B400,Q400))-4,12)/3)+1))</f>
        <v/>
      </c>
      <c r="AB400" s="9">
        <f>IF(H400="","",IFERROR(INDEX(Rates!$M$5:$M$26,MATCH(H400,Rates!$A$5:$A$26,0)),""))</f>
        <v/>
      </c>
    </row>
    <row r="401">
      <c r="A401" s="9">
        <f>IF(B401="","",ROW()-4)</f>
        <v/>
      </c>
      <c r="B401" s="10" t="n"/>
      <c r="C401" s="11" t="n"/>
      <c r="D401" s="11" t="n"/>
      <c r="E401" s="9">
        <f>IF(B401="","",IF(D401="","No PAN",IF(AND(LEN(D401)=10,ISERROR(VALUE(LEFT(D401,1))),ISERROR(VALUE(MID(D401,5,1))),ISNUMBER(VALUE(MID(D401,6,4))),ISERROR(VALUE(RIGHT(D401,1)))),"Format OK","Check PAN")))</f>
        <v/>
      </c>
      <c r="F401" s="11" t="n"/>
      <c r="G401" s="9">
        <f>IF(B401="","",IF(F401&lt;&gt;"",F401,IF(E401&lt;&gt;"Format OK","Others",IF(OR(MID(D401,4,1)="P",MID(D401,4,1)="H"),"Individual/HUF",IF(MID(D401,4,1)="C","Company","Others")))))</f>
        <v/>
      </c>
      <c r="H401" s="11" t="n"/>
      <c r="I401" s="9">
        <f>IF(H401="","",IFERROR(INDEX(IF(G401="Individual/HUF",Rates!$C$5:$C$26,IF(G401="Company",Rates!$D$5:$D$26,Rates!$E$5:$E$26)),MATCH(H401,Rates!$A$5:$A$26,0)),"?"))</f>
        <v/>
      </c>
      <c r="J401" s="12" t="n"/>
      <c r="K401" s="13">
        <f>IF(H401="","",IFERROR(INDEX(IF(G401="Individual/HUF",Rates!$I$5:$I$26,IF(G401="Company",Rates!$J$5:$J$26,Rates!$K$5:$K$26)),MATCH(H401,Rates!$A$5:$A$26,0)),""))</f>
        <v/>
      </c>
      <c r="L401" s="14" t="n"/>
      <c r="M401" s="13">
        <f>IF(H401="","",IF(L401&lt;&gt;"",IF(E401="Format OK",L401,MAX(L401,INDEX(Rates!$L$5:$L$26,MATCH(H401,Rates!$A$5:$A$26,0)))),IF(K401="","rate?",IF(E401="Format OK",K401,MAX(K401,INDEX(Rates!$L$5:$L$26,MATCH(H401,Rates!$A$5:$A$26,0)))))))</f>
        <v/>
      </c>
      <c r="N401" s="15">
        <f>IF(OR(H401="",NOT(ISNUMBER(M401))),0,IF(AND(LEFT(P401,5)="Below",L401=""),0,ROUND(J401*M401,0)))</f>
        <v/>
      </c>
      <c r="O401" s="15">
        <f>IF(H401="","",SUMIFS($J$5:$J$504,$C$5:$C$504,C401,$H$5:$H$504,H401,$B$5:$B$504,"&lt;="&amp;B401,$B$5:$B$504,"&gt;="&amp;Settings!$B$5))</f>
        <v/>
      </c>
      <c r="P401" s="9">
        <f>IF(H401="","",IFERROR(IF(AND(INDEX(Rates!$F$5:$F$26,MATCH(H401,Rates!$A$5:$A$26,0))=0,INDEX(Rates!$G$5:$G$26,MATCH(H401,Rates!$A$5:$A$26,0))=0),"Deduct (no threshold)",IF(OR(AND(INDEX(Rates!$F$5:$F$26,MATCH(H401,Rates!$A$5:$A$26,0))&gt;0,J401&gt;INDEX(Rates!$F$5:$F$26,MATCH(H401,Rates!$A$5:$A$26,0))),AND(INDEX(Rates!$G$5:$G$26,MATCH(H401,Rates!$A$5:$A$26,0))&gt;0,O401&gt;INDEX(Rates!$G$5:$G$26,MATCH(H401,Rates!$A$5:$A$26,0)))),"Deduct","Below threshold: check")),"?"))</f>
        <v/>
      </c>
      <c r="Q401" s="10" t="n"/>
      <c r="R401" s="16">
        <f>IF(OR(B401="",Q401=""),0,IF(Q401&gt;B401,((YEAR(Q401)-YEAR(B401))*12+MONTH(Q401)-MONTH(B401)+1),0))</f>
        <v/>
      </c>
      <c r="S401" s="15">
        <f>ROUND(N401*Settings!$B$8*R401,0)</f>
        <v/>
      </c>
      <c r="T401" s="17">
        <f>IF(B401="","",IF(MONTH(IF(Q401="",B401,Q401))=3,DATE(YEAR(IF(Q401="",B401,Q401)),4,30),DATE(YEAR(IF(Q401="",B401,Q401)),MONTH(IF(Q401="",B401,Q401))+1,7)))</f>
        <v/>
      </c>
      <c r="U401" s="10" t="n"/>
      <c r="V401" s="11" t="n"/>
      <c r="W401" s="16">
        <f>IF(OR(B401="",N401=0),0,IF(U401="",IF(Settings!$B$4&gt;T401,((YEAR(Settings!$B$4)-YEAR(IF(Q401="",B401,Q401)))*12+MONTH(Settings!$B$4)-MONTH(IF(Q401="",B401,Q401))+1),0),IF(U401&gt;T401,((YEAR(U401)-YEAR(IF(Q401="",B401,Q401)))*12+MONTH(U401)-MONTH(IF(Q401="",B401,Q401))+1),0)))</f>
        <v/>
      </c>
      <c r="X401" s="15">
        <f>ROUND(N401*Settings!$B$9*W401,0)</f>
        <v/>
      </c>
      <c r="Y401" s="15">
        <f>S401+X401</f>
        <v/>
      </c>
      <c r="Z401" s="18">
        <f>IF(B401="","",DATE(YEAR(IF(Q401="",B401,Q401)),MONTH(IF(Q401="",B401,Q401)),1))</f>
        <v/>
      </c>
      <c r="AA401" s="9">
        <f>IF(B401="","","Q"&amp;(INT(MOD(MONTH(IF(Q401="",B401,Q401))-4,12)/3)+1))</f>
        <v/>
      </c>
      <c r="AB401" s="9">
        <f>IF(H401="","",IFERROR(INDEX(Rates!$M$5:$M$26,MATCH(H401,Rates!$A$5:$A$26,0)),""))</f>
        <v/>
      </c>
    </row>
    <row r="402">
      <c r="A402" s="9">
        <f>IF(B402="","",ROW()-4)</f>
        <v/>
      </c>
      <c r="B402" s="10" t="n"/>
      <c r="C402" s="11" t="n"/>
      <c r="D402" s="11" t="n"/>
      <c r="E402" s="9">
        <f>IF(B402="","",IF(D402="","No PAN",IF(AND(LEN(D402)=10,ISERROR(VALUE(LEFT(D402,1))),ISERROR(VALUE(MID(D402,5,1))),ISNUMBER(VALUE(MID(D402,6,4))),ISERROR(VALUE(RIGHT(D402,1)))),"Format OK","Check PAN")))</f>
        <v/>
      </c>
      <c r="F402" s="11" t="n"/>
      <c r="G402" s="9">
        <f>IF(B402="","",IF(F402&lt;&gt;"",F402,IF(E402&lt;&gt;"Format OK","Others",IF(OR(MID(D402,4,1)="P",MID(D402,4,1)="H"),"Individual/HUF",IF(MID(D402,4,1)="C","Company","Others")))))</f>
        <v/>
      </c>
      <c r="H402" s="11" t="n"/>
      <c r="I402" s="9">
        <f>IF(H402="","",IFERROR(INDEX(IF(G402="Individual/HUF",Rates!$C$5:$C$26,IF(G402="Company",Rates!$D$5:$D$26,Rates!$E$5:$E$26)),MATCH(H402,Rates!$A$5:$A$26,0)),"?"))</f>
        <v/>
      </c>
      <c r="J402" s="12" t="n"/>
      <c r="K402" s="13">
        <f>IF(H402="","",IFERROR(INDEX(IF(G402="Individual/HUF",Rates!$I$5:$I$26,IF(G402="Company",Rates!$J$5:$J$26,Rates!$K$5:$K$26)),MATCH(H402,Rates!$A$5:$A$26,0)),""))</f>
        <v/>
      </c>
      <c r="L402" s="14" t="n"/>
      <c r="M402" s="13">
        <f>IF(H402="","",IF(L402&lt;&gt;"",IF(E402="Format OK",L402,MAX(L402,INDEX(Rates!$L$5:$L$26,MATCH(H402,Rates!$A$5:$A$26,0)))),IF(K402="","rate?",IF(E402="Format OK",K402,MAX(K402,INDEX(Rates!$L$5:$L$26,MATCH(H402,Rates!$A$5:$A$26,0)))))))</f>
        <v/>
      </c>
      <c r="N402" s="15">
        <f>IF(OR(H402="",NOT(ISNUMBER(M402))),0,IF(AND(LEFT(P402,5)="Below",L402=""),0,ROUND(J402*M402,0)))</f>
        <v/>
      </c>
      <c r="O402" s="15">
        <f>IF(H402="","",SUMIFS($J$5:$J$504,$C$5:$C$504,C402,$H$5:$H$504,H402,$B$5:$B$504,"&lt;="&amp;B402,$B$5:$B$504,"&gt;="&amp;Settings!$B$5))</f>
        <v/>
      </c>
      <c r="P402" s="9">
        <f>IF(H402="","",IFERROR(IF(AND(INDEX(Rates!$F$5:$F$26,MATCH(H402,Rates!$A$5:$A$26,0))=0,INDEX(Rates!$G$5:$G$26,MATCH(H402,Rates!$A$5:$A$26,0))=0),"Deduct (no threshold)",IF(OR(AND(INDEX(Rates!$F$5:$F$26,MATCH(H402,Rates!$A$5:$A$26,0))&gt;0,J402&gt;INDEX(Rates!$F$5:$F$26,MATCH(H402,Rates!$A$5:$A$26,0))),AND(INDEX(Rates!$G$5:$G$26,MATCH(H402,Rates!$A$5:$A$26,0))&gt;0,O402&gt;INDEX(Rates!$G$5:$G$26,MATCH(H402,Rates!$A$5:$A$26,0)))),"Deduct","Below threshold: check")),"?"))</f>
        <v/>
      </c>
      <c r="Q402" s="10" t="n"/>
      <c r="R402" s="16">
        <f>IF(OR(B402="",Q402=""),0,IF(Q402&gt;B402,((YEAR(Q402)-YEAR(B402))*12+MONTH(Q402)-MONTH(B402)+1),0))</f>
        <v/>
      </c>
      <c r="S402" s="15">
        <f>ROUND(N402*Settings!$B$8*R402,0)</f>
        <v/>
      </c>
      <c r="T402" s="17">
        <f>IF(B402="","",IF(MONTH(IF(Q402="",B402,Q402))=3,DATE(YEAR(IF(Q402="",B402,Q402)),4,30),DATE(YEAR(IF(Q402="",B402,Q402)),MONTH(IF(Q402="",B402,Q402))+1,7)))</f>
        <v/>
      </c>
      <c r="U402" s="10" t="n"/>
      <c r="V402" s="11" t="n"/>
      <c r="W402" s="16">
        <f>IF(OR(B402="",N402=0),0,IF(U402="",IF(Settings!$B$4&gt;T402,((YEAR(Settings!$B$4)-YEAR(IF(Q402="",B402,Q402)))*12+MONTH(Settings!$B$4)-MONTH(IF(Q402="",B402,Q402))+1),0),IF(U402&gt;T402,((YEAR(U402)-YEAR(IF(Q402="",B402,Q402)))*12+MONTH(U402)-MONTH(IF(Q402="",B402,Q402))+1),0)))</f>
        <v/>
      </c>
      <c r="X402" s="15">
        <f>ROUND(N402*Settings!$B$9*W402,0)</f>
        <v/>
      </c>
      <c r="Y402" s="15">
        <f>S402+X402</f>
        <v/>
      </c>
      <c r="Z402" s="18">
        <f>IF(B402="","",DATE(YEAR(IF(Q402="",B402,Q402)),MONTH(IF(Q402="",B402,Q402)),1))</f>
        <v/>
      </c>
      <c r="AA402" s="9">
        <f>IF(B402="","","Q"&amp;(INT(MOD(MONTH(IF(Q402="",B402,Q402))-4,12)/3)+1))</f>
        <v/>
      </c>
      <c r="AB402" s="9">
        <f>IF(H402="","",IFERROR(INDEX(Rates!$M$5:$M$26,MATCH(H402,Rates!$A$5:$A$26,0)),""))</f>
        <v/>
      </c>
    </row>
    <row r="403">
      <c r="A403" s="9">
        <f>IF(B403="","",ROW()-4)</f>
        <v/>
      </c>
      <c r="B403" s="10" t="n"/>
      <c r="C403" s="11" t="n"/>
      <c r="D403" s="11" t="n"/>
      <c r="E403" s="9">
        <f>IF(B403="","",IF(D403="","No PAN",IF(AND(LEN(D403)=10,ISERROR(VALUE(LEFT(D403,1))),ISERROR(VALUE(MID(D403,5,1))),ISNUMBER(VALUE(MID(D403,6,4))),ISERROR(VALUE(RIGHT(D403,1)))),"Format OK","Check PAN")))</f>
        <v/>
      </c>
      <c r="F403" s="11" t="n"/>
      <c r="G403" s="9">
        <f>IF(B403="","",IF(F403&lt;&gt;"",F403,IF(E403&lt;&gt;"Format OK","Others",IF(OR(MID(D403,4,1)="P",MID(D403,4,1)="H"),"Individual/HUF",IF(MID(D403,4,1)="C","Company","Others")))))</f>
        <v/>
      </c>
      <c r="H403" s="11" t="n"/>
      <c r="I403" s="9">
        <f>IF(H403="","",IFERROR(INDEX(IF(G403="Individual/HUF",Rates!$C$5:$C$26,IF(G403="Company",Rates!$D$5:$D$26,Rates!$E$5:$E$26)),MATCH(H403,Rates!$A$5:$A$26,0)),"?"))</f>
        <v/>
      </c>
      <c r="J403" s="12" t="n"/>
      <c r="K403" s="13">
        <f>IF(H403="","",IFERROR(INDEX(IF(G403="Individual/HUF",Rates!$I$5:$I$26,IF(G403="Company",Rates!$J$5:$J$26,Rates!$K$5:$K$26)),MATCH(H403,Rates!$A$5:$A$26,0)),""))</f>
        <v/>
      </c>
      <c r="L403" s="14" t="n"/>
      <c r="M403" s="13">
        <f>IF(H403="","",IF(L403&lt;&gt;"",IF(E403="Format OK",L403,MAX(L403,INDEX(Rates!$L$5:$L$26,MATCH(H403,Rates!$A$5:$A$26,0)))),IF(K403="","rate?",IF(E403="Format OK",K403,MAX(K403,INDEX(Rates!$L$5:$L$26,MATCH(H403,Rates!$A$5:$A$26,0)))))))</f>
        <v/>
      </c>
      <c r="N403" s="15">
        <f>IF(OR(H403="",NOT(ISNUMBER(M403))),0,IF(AND(LEFT(P403,5)="Below",L403=""),0,ROUND(J403*M403,0)))</f>
        <v/>
      </c>
      <c r="O403" s="15">
        <f>IF(H403="","",SUMIFS($J$5:$J$504,$C$5:$C$504,C403,$H$5:$H$504,H403,$B$5:$B$504,"&lt;="&amp;B403,$B$5:$B$504,"&gt;="&amp;Settings!$B$5))</f>
        <v/>
      </c>
      <c r="P403" s="9">
        <f>IF(H403="","",IFERROR(IF(AND(INDEX(Rates!$F$5:$F$26,MATCH(H403,Rates!$A$5:$A$26,0))=0,INDEX(Rates!$G$5:$G$26,MATCH(H403,Rates!$A$5:$A$26,0))=0),"Deduct (no threshold)",IF(OR(AND(INDEX(Rates!$F$5:$F$26,MATCH(H403,Rates!$A$5:$A$26,0))&gt;0,J403&gt;INDEX(Rates!$F$5:$F$26,MATCH(H403,Rates!$A$5:$A$26,0))),AND(INDEX(Rates!$G$5:$G$26,MATCH(H403,Rates!$A$5:$A$26,0))&gt;0,O403&gt;INDEX(Rates!$G$5:$G$26,MATCH(H403,Rates!$A$5:$A$26,0)))),"Deduct","Below threshold: check")),"?"))</f>
        <v/>
      </c>
      <c r="Q403" s="10" t="n"/>
      <c r="R403" s="16">
        <f>IF(OR(B403="",Q403=""),0,IF(Q403&gt;B403,((YEAR(Q403)-YEAR(B403))*12+MONTH(Q403)-MONTH(B403)+1),0))</f>
        <v/>
      </c>
      <c r="S403" s="15">
        <f>ROUND(N403*Settings!$B$8*R403,0)</f>
        <v/>
      </c>
      <c r="T403" s="17">
        <f>IF(B403="","",IF(MONTH(IF(Q403="",B403,Q403))=3,DATE(YEAR(IF(Q403="",B403,Q403)),4,30),DATE(YEAR(IF(Q403="",B403,Q403)),MONTH(IF(Q403="",B403,Q403))+1,7)))</f>
        <v/>
      </c>
      <c r="U403" s="10" t="n"/>
      <c r="V403" s="11" t="n"/>
      <c r="W403" s="16">
        <f>IF(OR(B403="",N403=0),0,IF(U403="",IF(Settings!$B$4&gt;T403,((YEAR(Settings!$B$4)-YEAR(IF(Q403="",B403,Q403)))*12+MONTH(Settings!$B$4)-MONTH(IF(Q403="",B403,Q403))+1),0),IF(U403&gt;T403,((YEAR(U403)-YEAR(IF(Q403="",B403,Q403)))*12+MONTH(U403)-MONTH(IF(Q403="",B403,Q403))+1),0)))</f>
        <v/>
      </c>
      <c r="X403" s="15">
        <f>ROUND(N403*Settings!$B$9*W403,0)</f>
        <v/>
      </c>
      <c r="Y403" s="15">
        <f>S403+X403</f>
        <v/>
      </c>
      <c r="Z403" s="18">
        <f>IF(B403="","",DATE(YEAR(IF(Q403="",B403,Q403)),MONTH(IF(Q403="",B403,Q403)),1))</f>
        <v/>
      </c>
      <c r="AA403" s="9">
        <f>IF(B403="","","Q"&amp;(INT(MOD(MONTH(IF(Q403="",B403,Q403))-4,12)/3)+1))</f>
        <v/>
      </c>
      <c r="AB403" s="9">
        <f>IF(H403="","",IFERROR(INDEX(Rates!$M$5:$M$26,MATCH(H403,Rates!$A$5:$A$26,0)),""))</f>
        <v/>
      </c>
    </row>
    <row r="404">
      <c r="A404" s="9">
        <f>IF(B404="","",ROW()-4)</f>
        <v/>
      </c>
      <c r="B404" s="10" t="n"/>
      <c r="C404" s="11" t="n"/>
      <c r="D404" s="11" t="n"/>
      <c r="E404" s="9">
        <f>IF(B404="","",IF(D404="","No PAN",IF(AND(LEN(D404)=10,ISERROR(VALUE(LEFT(D404,1))),ISERROR(VALUE(MID(D404,5,1))),ISNUMBER(VALUE(MID(D404,6,4))),ISERROR(VALUE(RIGHT(D404,1)))),"Format OK","Check PAN")))</f>
        <v/>
      </c>
      <c r="F404" s="11" t="n"/>
      <c r="G404" s="9">
        <f>IF(B404="","",IF(F404&lt;&gt;"",F404,IF(E404&lt;&gt;"Format OK","Others",IF(OR(MID(D404,4,1)="P",MID(D404,4,1)="H"),"Individual/HUF",IF(MID(D404,4,1)="C","Company","Others")))))</f>
        <v/>
      </c>
      <c r="H404" s="11" t="n"/>
      <c r="I404" s="9">
        <f>IF(H404="","",IFERROR(INDEX(IF(G404="Individual/HUF",Rates!$C$5:$C$26,IF(G404="Company",Rates!$D$5:$D$26,Rates!$E$5:$E$26)),MATCH(H404,Rates!$A$5:$A$26,0)),"?"))</f>
        <v/>
      </c>
      <c r="J404" s="12" t="n"/>
      <c r="K404" s="13">
        <f>IF(H404="","",IFERROR(INDEX(IF(G404="Individual/HUF",Rates!$I$5:$I$26,IF(G404="Company",Rates!$J$5:$J$26,Rates!$K$5:$K$26)),MATCH(H404,Rates!$A$5:$A$26,0)),""))</f>
        <v/>
      </c>
      <c r="L404" s="14" t="n"/>
      <c r="M404" s="13">
        <f>IF(H404="","",IF(L404&lt;&gt;"",IF(E404="Format OK",L404,MAX(L404,INDEX(Rates!$L$5:$L$26,MATCH(H404,Rates!$A$5:$A$26,0)))),IF(K404="","rate?",IF(E404="Format OK",K404,MAX(K404,INDEX(Rates!$L$5:$L$26,MATCH(H404,Rates!$A$5:$A$26,0)))))))</f>
        <v/>
      </c>
      <c r="N404" s="15">
        <f>IF(OR(H404="",NOT(ISNUMBER(M404))),0,IF(AND(LEFT(P404,5)="Below",L404=""),0,ROUND(J404*M404,0)))</f>
        <v/>
      </c>
      <c r="O404" s="15">
        <f>IF(H404="","",SUMIFS($J$5:$J$504,$C$5:$C$504,C404,$H$5:$H$504,H404,$B$5:$B$504,"&lt;="&amp;B404,$B$5:$B$504,"&gt;="&amp;Settings!$B$5))</f>
        <v/>
      </c>
      <c r="P404" s="9">
        <f>IF(H404="","",IFERROR(IF(AND(INDEX(Rates!$F$5:$F$26,MATCH(H404,Rates!$A$5:$A$26,0))=0,INDEX(Rates!$G$5:$G$26,MATCH(H404,Rates!$A$5:$A$26,0))=0),"Deduct (no threshold)",IF(OR(AND(INDEX(Rates!$F$5:$F$26,MATCH(H404,Rates!$A$5:$A$26,0))&gt;0,J404&gt;INDEX(Rates!$F$5:$F$26,MATCH(H404,Rates!$A$5:$A$26,0))),AND(INDEX(Rates!$G$5:$G$26,MATCH(H404,Rates!$A$5:$A$26,0))&gt;0,O404&gt;INDEX(Rates!$G$5:$G$26,MATCH(H404,Rates!$A$5:$A$26,0)))),"Deduct","Below threshold: check")),"?"))</f>
        <v/>
      </c>
      <c r="Q404" s="10" t="n"/>
      <c r="R404" s="16">
        <f>IF(OR(B404="",Q404=""),0,IF(Q404&gt;B404,((YEAR(Q404)-YEAR(B404))*12+MONTH(Q404)-MONTH(B404)+1),0))</f>
        <v/>
      </c>
      <c r="S404" s="15">
        <f>ROUND(N404*Settings!$B$8*R404,0)</f>
        <v/>
      </c>
      <c r="T404" s="17">
        <f>IF(B404="","",IF(MONTH(IF(Q404="",B404,Q404))=3,DATE(YEAR(IF(Q404="",B404,Q404)),4,30),DATE(YEAR(IF(Q404="",B404,Q404)),MONTH(IF(Q404="",B404,Q404))+1,7)))</f>
        <v/>
      </c>
      <c r="U404" s="10" t="n"/>
      <c r="V404" s="11" t="n"/>
      <c r="W404" s="16">
        <f>IF(OR(B404="",N404=0),0,IF(U404="",IF(Settings!$B$4&gt;T404,((YEAR(Settings!$B$4)-YEAR(IF(Q404="",B404,Q404)))*12+MONTH(Settings!$B$4)-MONTH(IF(Q404="",B404,Q404))+1),0),IF(U404&gt;T404,((YEAR(U404)-YEAR(IF(Q404="",B404,Q404)))*12+MONTH(U404)-MONTH(IF(Q404="",B404,Q404))+1),0)))</f>
        <v/>
      </c>
      <c r="X404" s="15">
        <f>ROUND(N404*Settings!$B$9*W404,0)</f>
        <v/>
      </c>
      <c r="Y404" s="15">
        <f>S404+X404</f>
        <v/>
      </c>
      <c r="Z404" s="18">
        <f>IF(B404="","",DATE(YEAR(IF(Q404="",B404,Q404)),MONTH(IF(Q404="",B404,Q404)),1))</f>
        <v/>
      </c>
      <c r="AA404" s="9">
        <f>IF(B404="","","Q"&amp;(INT(MOD(MONTH(IF(Q404="",B404,Q404))-4,12)/3)+1))</f>
        <v/>
      </c>
      <c r="AB404" s="9">
        <f>IF(H404="","",IFERROR(INDEX(Rates!$M$5:$M$26,MATCH(H404,Rates!$A$5:$A$26,0)),""))</f>
        <v/>
      </c>
    </row>
    <row r="405">
      <c r="A405" s="9">
        <f>IF(B405="","",ROW()-4)</f>
        <v/>
      </c>
      <c r="B405" s="10" t="n"/>
      <c r="C405" s="11" t="n"/>
      <c r="D405" s="11" t="n"/>
      <c r="E405" s="9">
        <f>IF(B405="","",IF(D405="","No PAN",IF(AND(LEN(D405)=10,ISERROR(VALUE(LEFT(D405,1))),ISERROR(VALUE(MID(D405,5,1))),ISNUMBER(VALUE(MID(D405,6,4))),ISERROR(VALUE(RIGHT(D405,1)))),"Format OK","Check PAN")))</f>
        <v/>
      </c>
      <c r="F405" s="11" t="n"/>
      <c r="G405" s="9">
        <f>IF(B405="","",IF(F405&lt;&gt;"",F405,IF(E405&lt;&gt;"Format OK","Others",IF(OR(MID(D405,4,1)="P",MID(D405,4,1)="H"),"Individual/HUF",IF(MID(D405,4,1)="C","Company","Others")))))</f>
        <v/>
      </c>
      <c r="H405" s="11" t="n"/>
      <c r="I405" s="9">
        <f>IF(H405="","",IFERROR(INDEX(IF(G405="Individual/HUF",Rates!$C$5:$C$26,IF(G405="Company",Rates!$D$5:$D$26,Rates!$E$5:$E$26)),MATCH(H405,Rates!$A$5:$A$26,0)),"?"))</f>
        <v/>
      </c>
      <c r="J405" s="12" t="n"/>
      <c r="K405" s="13">
        <f>IF(H405="","",IFERROR(INDEX(IF(G405="Individual/HUF",Rates!$I$5:$I$26,IF(G405="Company",Rates!$J$5:$J$26,Rates!$K$5:$K$26)),MATCH(H405,Rates!$A$5:$A$26,0)),""))</f>
        <v/>
      </c>
      <c r="L405" s="14" t="n"/>
      <c r="M405" s="13">
        <f>IF(H405="","",IF(L405&lt;&gt;"",IF(E405="Format OK",L405,MAX(L405,INDEX(Rates!$L$5:$L$26,MATCH(H405,Rates!$A$5:$A$26,0)))),IF(K405="","rate?",IF(E405="Format OK",K405,MAX(K405,INDEX(Rates!$L$5:$L$26,MATCH(H405,Rates!$A$5:$A$26,0)))))))</f>
        <v/>
      </c>
      <c r="N405" s="15">
        <f>IF(OR(H405="",NOT(ISNUMBER(M405))),0,IF(AND(LEFT(P405,5)="Below",L405=""),0,ROUND(J405*M405,0)))</f>
        <v/>
      </c>
      <c r="O405" s="15">
        <f>IF(H405="","",SUMIFS($J$5:$J$504,$C$5:$C$504,C405,$H$5:$H$504,H405,$B$5:$B$504,"&lt;="&amp;B405,$B$5:$B$504,"&gt;="&amp;Settings!$B$5))</f>
        <v/>
      </c>
      <c r="P405" s="9">
        <f>IF(H405="","",IFERROR(IF(AND(INDEX(Rates!$F$5:$F$26,MATCH(H405,Rates!$A$5:$A$26,0))=0,INDEX(Rates!$G$5:$G$26,MATCH(H405,Rates!$A$5:$A$26,0))=0),"Deduct (no threshold)",IF(OR(AND(INDEX(Rates!$F$5:$F$26,MATCH(H405,Rates!$A$5:$A$26,0))&gt;0,J405&gt;INDEX(Rates!$F$5:$F$26,MATCH(H405,Rates!$A$5:$A$26,0))),AND(INDEX(Rates!$G$5:$G$26,MATCH(H405,Rates!$A$5:$A$26,0))&gt;0,O405&gt;INDEX(Rates!$G$5:$G$26,MATCH(H405,Rates!$A$5:$A$26,0)))),"Deduct","Below threshold: check")),"?"))</f>
        <v/>
      </c>
      <c r="Q405" s="10" t="n"/>
      <c r="R405" s="16">
        <f>IF(OR(B405="",Q405=""),0,IF(Q405&gt;B405,((YEAR(Q405)-YEAR(B405))*12+MONTH(Q405)-MONTH(B405)+1),0))</f>
        <v/>
      </c>
      <c r="S405" s="15">
        <f>ROUND(N405*Settings!$B$8*R405,0)</f>
        <v/>
      </c>
      <c r="T405" s="17">
        <f>IF(B405="","",IF(MONTH(IF(Q405="",B405,Q405))=3,DATE(YEAR(IF(Q405="",B405,Q405)),4,30),DATE(YEAR(IF(Q405="",B405,Q405)),MONTH(IF(Q405="",B405,Q405))+1,7)))</f>
        <v/>
      </c>
      <c r="U405" s="10" t="n"/>
      <c r="V405" s="11" t="n"/>
      <c r="W405" s="16">
        <f>IF(OR(B405="",N405=0),0,IF(U405="",IF(Settings!$B$4&gt;T405,((YEAR(Settings!$B$4)-YEAR(IF(Q405="",B405,Q405)))*12+MONTH(Settings!$B$4)-MONTH(IF(Q405="",B405,Q405))+1),0),IF(U405&gt;T405,((YEAR(U405)-YEAR(IF(Q405="",B405,Q405)))*12+MONTH(U405)-MONTH(IF(Q405="",B405,Q405))+1),0)))</f>
        <v/>
      </c>
      <c r="X405" s="15">
        <f>ROUND(N405*Settings!$B$9*W405,0)</f>
        <v/>
      </c>
      <c r="Y405" s="15">
        <f>S405+X405</f>
        <v/>
      </c>
      <c r="Z405" s="18">
        <f>IF(B405="","",DATE(YEAR(IF(Q405="",B405,Q405)),MONTH(IF(Q405="",B405,Q405)),1))</f>
        <v/>
      </c>
      <c r="AA405" s="9">
        <f>IF(B405="","","Q"&amp;(INT(MOD(MONTH(IF(Q405="",B405,Q405))-4,12)/3)+1))</f>
        <v/>
      </c>
      <c r="AB405" s="9">
        <f>IF(H405="","",IFERROR(INDEX(Rates!$M$5:$M$26,MATCH(H405,Rates!$A$5:$A$26,0)),""))</f>
        <v/>
      </c>
    </row>
    <row r="406">
      <c r="A406" s="9">
        <f>IF(B406="","",ROW()-4)</f>
        <v/>
      </c>
      <c r="B406" s="10" t="n"/>
      <c r="C406" s="11" t="n"/>
      <c r="D406" s="11" t="n"/>
      <c r="E406" s="9">
        <f>IF(B406="","",IF(D406="","No PAN",IF(AND(LEN(D406)=10,ISERROR(VALUE(LEFT(D406,1))),ISERROR(VALUE(MID(D406,5,1))),ISNUMBER(VALUE(MID(D406,6,4))),ISERROR(VALUE(RIGHT(D406,1)))),"Format OK","Check PAN")))</f>
        <v/>
      </c>
      <c r="F406" s="11" t="n"/>
      <c r="G406" s="9">
        <f>IF(B406="","",IF(F406&lt;&gt;"",F406,IF(E406&lt;&gt;"Format OK","Others",IF(OR(MID(D406,4,1)="P",MID(D406,4,1)="H"),"Individual/HUF",IF(MID(D406,4,1)="C","Company","Others")))))</f>
        <v/>
      </c>
      <c r="H406" s="11" t="n"/>
      <c r="I406" s="9">
        <f>IF(H406="","",IFERROR(INDEX(IF(G406="Individual/HUF",Rates!$C$5:$C$26,IF(G406="Company",Rates!$D$5:$D$26,Rates!$E$5:$E$26)),MATCH(H406,Rates!$A$5:$A$26,0)),"?"))</f>
        <v/>
      </c>
      <c r="J406" s="12" t="n"/>
      <c r="K406" s="13">
        <f>IF(H406="","",IFERROR(INDEX(IF(G406="Individual/HUF",Rates!$I$5:$I$26,IF(G406="Company",Rates!$J$5:$J$26,Rates!$K$5:$K$26)),MATCH(H406,Rates!$A$5:$A$26,0)),""))</f>
        <v/>
      </c>
      <c r="L406" s="14" t="n"/>
      <c r="M406" s="13">
        <f>IF(H406="","",IF(L406&lt;&gt;"",IF(E406="Format OK",L406,MAX(L406,INDEX(Rates!$L$5:$L$26,MATCH(H406,Rates!$A$5:$A$26,0)))),IF(K406="","rate?",IF(E406="Format OK",K406,MAX(K406,INDEX(Rates!$L$5:$L$26,MATCH(H406,Rates!$A$5:$A$26,0)))))))</f>
        <v/>
      </c>
      <c r="N406" s="15">
        <f>IF(OR(H406="",NOT(ISNUMBER(M406))),0,IF(AND(LEFT(P406,5)="Below",L406=""),0,ROUND(J406*M406,0)))</f>
        <v/>
      </c>
      <c r="O406" s="15">
        <f>IF(H406="","",SUMIFS($J$5:$J$504,$C$5:$C$504,C406,$H$5:$H$504,H406,$B$5:$B$504,"&lt;="&amp;B406,$B$5:$B$504,"&gt;="&amp;Settings!$B$5))</f>
        <v/>
      </c>
      <c r="P406" s="9">
        <f>IF(H406="","",IFERROR(IF(AND(INDEX(Rates!$F$5:$F$26,MATCH(H406,Rates!$A$5:$A$26,0))=0,INDEX(Rates!$G$5:$G$26,MATCH(H406,Rates!$A$5:$A$26,0))=0),"Deduct (no threshold)",IF(OR(AND(INDEX(Rates!$F$5:$F$26,MATCH(H406,Rates!$A$5:$A$26,0))&gt;0,J406&gt;INDEX(Rates!$F$5:$F$26,MATCH(H406,Rates!$A$5:$A$26,0))),AND(INDEX(Rates!$G$5:$G$26,MATCH(H406,Rates!$A$5:$A$26,0))&gt;0,O406&gt;INDEX(Rates!$G$5:$G$26,MATCH(H406,Rates!$A$5:$A$26,0)))),"Deduct","Below threshold: check")),"?"))</f>
        <v/>
      </c>
      <c r="Q406" s="10" t="n"/>
      <c r="R406" s="16">
        <f>IF(OR(B406="",Q406=""),0,IF(Q406&gt;B406,((YEAR(Q406)-YEAR(B406))*12+MONTH(Q406)-MONTH(B406)+1),0))</f>
        <v/>
      </c>
      <c r="S406" s="15">
        <f>ROUND(N406*Settings!$B$8*R406,0)</f>
        <v/>
      </c>
      <c r="T406" s="17">
        <f>IF(B406="","",IF(MONTH(IF(Q406="",B406,Q406))=3,DATE(YEAR(IF(Q406="",B406,Q406)),4,30),DATE(YEAR(IF(Q406="",B406,Q406)),MONTH(IF(Q406="",B406,Q406))+1,7)))</f>
        <v/>
      </c>
      <c r="U406" s="10" t="n"/>
      <c r="V406" s="11" t="n"/>
      <c r="W406" s="16">
        <f>IF(OR(B406="",N406=0),0,IF(U406="",IF(Settings!$B$4&gt;T406,((YEAR(Settings!$B$4)-YEAR(IF(Q406="",B406,Q406)))*12+MONTH(Settings!$B$4)-MONTH(IF(Q406="",B406,Q406))+1),0),IF(U406&gt;T406,((YEAR(U406)-YEAR(IF(Q406="",B406,Q406)))*12+MONTH(U406)-MONTH(IF(Q406="",B406,Q406))+1),0)))</f>
        <v/>
      </c>
      <c r="X406" s="15">
        <f>ROUND(N406*Settings!$B$9*W406,0)</f>
        <v/>
      </c>
      <c r="Y406" s="15">
        <f>S406+X406</f>
        <v/>
      </c>
      <c r="Z406" s="18">
        <f>IF(B406="","",DATE(YEAR(IF(Q406="",B406,Q406)),MONTH(IF(Q406="",B406,Q406)),1))</f>
        <v/>
      </c>
      <c r="AA406" s="9">
        <f>IF(B406="","","Q"&amp;(INT(MOD(MONTH(IF(Q406="",B406,Q406))-4,12)/3)+1))</f>
        <v/>
      </c>
      <c r="AB406" s="9">
        <f>IF(H406="","",IFERROR(INDEX(Rates!$M$5:$M$26,MATCH(H406,Rates!$A$5:$A$26,0)),""))</f>
        <v/>
      </c>
    </row>
    <row r="407">
      <c r="A407" s="9">
        <f>IF(B407="","",ROW()-4)</f>
        <v/>
      </c>
      <c r="B407" s="10" t="n"/>
      <c r="C407" s="11" t="n"/>
      <c r="D407" s="11" t="n"/>
      <c r="E407" s="9">
        <f>IF(B407="","",IF(D407="","No PAN",IF(AND(LEN(D407)=10,ISERROR(VALUE(LEFT(D407,1))),ISERROR(VALUE(MID(D407,5,1))),ISNUMBER(VALUE(MID(D407,6,4))),ISERROR(VALUE(RIGHT(D407,1)))),"Format OK","Check PAN")))</f>
        <v/>
      </c>
      <c r="F407" s="11" t="n"/>
      <c r="G407" s="9">
        <f>IF(B407="","",IF(F407&lt;&gt;"",F407,IF(E407&lt;&gt;"Format OK","Others",IF(OR(MID(D407,4,1)="P",MID(D407,4,1)="H"),"Individual/HUF",IF(MID(D407,4,1)="C","Company","Others")))))</f>
        <v/>
      </c>
      <c r="H407" s="11" t="n"/>
      <c r="I407" s="9">
        <f>IF(H407="","",IFERROR(INDEX(IF(G407="Individual/HUF",Rates!$C$5:$C$26,IF(G407="Company",Rates!$D$5:$D$26,Rates!$E$5:$E$26)),MATCH(H407,Rates!$A$5:$A$26,0)),"?"))</f>
        <v/>
      </c>
      <c r="J407" s="12" t="n"/>
      <c r="K407" s="13">
        <f>IF(H407="","",IFERROR(INDEX(IF(G407="Individual/HUF",Rates!$I$5:$I$26,IF(G407="Company",Rates!$J$5:$J$26,Rates!$K$5:$K$26)),MATCH(H407,Rates!$A$5:$A$26,0)),""))</f>
        <v/>
      </c>
      <c r="L407" s="14" t="n"/>
      <c r="M407" s="13">
        <f>IF(H407="","",IF(L407&lt;&gt;"",IF(E407="Format OK",L407,MAX(L407,INDEX(Rates!$L$5:$L$26,MATCH(H407,Rates!$A$5:$A$26,0)))),IF(K407="","rate?",IF(E407="Format OK",K407,MAX(K407,INDEX(Rates!$L$5:$L$26,MATCH(H407,Rates!$A$5:$A$26,0)))))))</f>
        <v/>
      </c>
      <c r="N407" s="15">
        <f>IF(OR(H407="",NOT(ISNUMBER(M407))),0,IF(AND(LEFT(P407,5)="Below",L407=""),0,ROUND(J407*M407,0)))</f>
        <v/>
      </c>
      <c r="O407" s="15">
        <f>IF(H407="","",SUMIFS($J$5:$J$504,$C$5:$C$504,C407,$H$5:$H$504,H407,$B$5:$B$504,"&lt;="&amp;B407,$B$5:$B$504,"&gt;="&amp;Settings!$B$5))</f>
        <v/>
      </c>
      <c r="P407" s="9">
        <f>IF(H407="","",IFERROR(IF(AND(INDEX(Rates!$F$5:$F$26,MATCH(H407,Rates!$A$5:$A$26,0))=0,INDEX(Rates!$G$5:$G$26,MATCH(H407,Rates!$A$5:$A$26,0))=0),"Deduct (no threshold)",IF(OR(AND(INDEX(Rates!$F$5:$F$26,MATCH(H407,Rates!$A$5:$A$26,0))&gt;0,J407&gt;INDEX(Rates!$F$5:$F$26,MATCH(H407,Rates!$A$5:$A$26,0))),AND(INDEX(Rates!$G$5:$G$26,MATCH(H407,Rates!$A$5:$A$26,0))&gt;0,O407&gt;INDEX(Rates!$G$5:$G$26,MATCH(H407,Rates!$A$5:$A$26,0)))),"Deduct","Below threshold: check")),"?"))</f>
        <v/>
      </c>
      <c r="Q407" s="10" t="n"/>
      <c r="R407" s="16">
        <f>IF(OR(B407="",Q407=""),0,IF(Q407&gt;B407,((YEAR(Q407)-YEAR(B407))*12+MONTH(Q407)-MONTH(B407)+1),0))</f>
        <v/>
      </c>
      <c r="S407" s="15">
        <f>ROUND(N407*Settings!$B$8*R407,0)</f>
        <v/>
      </c>
      <c r="T407" s="17">
        <f>IF(B407="","",IF(MONTH(IF(Q407="",B407,Q407))=3,DATE(YEAR(IF(Q407="",B407,Q407)),4,30),DATE(YEAR(IF(Q407="",B407,Q407)),MONTH(IF(Q407="",B407,Q407))+1,7)))</f>
        <v/>
      </c>
      <c r="U407" s="10" t="n"/>
      <c r="V407" s="11" t="n"/>
      <c r="W407" s="16">
        <f>IF(OR(B407="",N407=0),0,IF(U407="",IF(Settings!$B$4&gt;T407,((YEAR(Settings!$B$4)-YEAR(IF(Q407="",B407,Q407)))*12+MONTH(Settings!$B$4)-MONTH(IF(Q407="",B407,Q407))+1),0),IF(U407&gt;T407,((YEAR(U407)-YEAR(IF(Q407="",B407,Q407)))*12+MONTH(U407)-MONTH(IF(Q407="",B407,Q407))+1),0)))</f>
        <v/>
      </c>
      <c r="X407" s="15">
        <f>ROUND(N407*Settings!$B$9*W407,0)</f>
        <v/>
      </c>
      <c r="Y407" s="15">
        <f>S407+X407</f>
        <v/>
      </c>
      <c r="Z407" s="18">
        <f>IF(B407="","",DATE(YEAR(IF(Q407="",B407,Q407)),MONTH(IF(Q407="",B407,Q407)),1))</f>
        <v/>
      </c>
      <c r="AA407" s="9">
        <f>IF(B407="","","Q"&amp;(INT(MOD(MONTH(IF(Q407="",B407,Q407))-4,12)/3)+1))</f>
        <v/>
      </c>
      <c r="AB407" s="9">
        <f>IF(H407="","",IFERROR(INDEX(Rates!$M$5:$M$26,MATCH(H407,Rates!$A$5:$A$26,0)),""))</f>
        <v/>
      </c>
    </row>
    <row r="408">
      <c r="A408" s="9">
        <f>IF(B408="","",ROW()-4)</f>
        <v/>
      </c>
      <c r="B408" s="10" t="n"/>
      <c r="C408" s="11" t="n"/>
      <c r="D408" s="11" t="n"/>
      <c r="E408" s="9">
        <f>IF(B408="","",IF(D408="","No PAN",IF(AND(LEN(D408)=10,ISERROR(VALUE(LEFT(D408,1))),ISERROR(VALUE(MID(D408,5,1))),ISNUMBER(VALUE(MID(D408,6,4))),ISERROR(VALUE(RIGHT(D408,1)))),"Format OK","Check PAN")))</f>
        <v/>
      </c>
      <c r="F408" s="11" t="n"/>
      <c r="G408" s="9">
        <f>IF(B408="","",IF(F408&lt;&gt;"",F408,IF(E408&lt;&gt;"Format OK","Others",IF(OR(MID(D408,4,1)="P",MID(D408,4,1)="H"),"Individual/HUF",IF(MID(D408,4,1)="C","Company","Others")))))</f>
        <v/>
      </c>
      <c r="H408" s="11" t="n"/>
      <c r="I408" s="9">
        <f>IF(H408="","",IFERROR(INDEX(IF(G408="Individual/HUF",Rates!$C$5:$C$26,IF(G408="Company",Rates!$D$5:$D$26,Rates!$E$5:$E$26)),MATCH(H408,Rates!$A$5:$A$26,0)),"?"))</f>
        <v/>
      </c>
      <c r="J408" s="12" t="n"/>
      <c r="K408" s="13">
        <f>IF(H408="","",IFERROR(INDEX(IF(G408="Individual/HUF",Rates!$I$5:$I$26,IF(G408="Company",Rates!$J$5:$J$26,Rates!$K$5:$K$26)),MATCH(H408,Rates!$A$5:$A$26,0)),""))</f>
        <v/>
      </c>
      <c r="L408" s="14" t="n"/>
      <c r="M408" s="13">
        <f>IF(H408="","",IF(L408&lt;&gt;"",IF(E408="Format OK",L408,MAX(L408,INDEX(Rates!$L$5:$L$26,MATCH(H408,Rates!$A$5:$A$26,0)))),IF(K408="","rate?",IF(E408="Format OK",K408,MAX(K408,INDEX(Rates!$L$5:$L$26,MATCH(H408,Rates!$A$5:$A$26,0)))))))</f>
        <v/>
      </c>
      <c r="N408" s="15">
        <f>IF(OR(H408="",NOT(ISNUMBER(M408))),0,IF(AND(LEFT(P408,5)="Below",L408=""),0,ROUND(J408*M408,0)))</f>
        <v/>
      </c>
      <c r="O408" s="15">
        <f>IF(H408="","",SUMIFS($J$5:$J$504,$C$5:$C$504,C408,$H$5:$H$504,H408,$B$5:$B$504,"&lt;="&amp;B408,$B$5:$B$504,"&gt;="&amp;Settings!$B$5))</f>
        <v/>
      </c>
      <c r="P408" s="9">
        <f>IF(H408="","",IFERROR(IF(AND(INDEX(Rates!$F$5:$F$26,MATCH(H408,Rates!$A$5:$A$26,0))=0,INDEX(Rates!$G$5:$G$26,MATCH(H408,Rates!$A$5:$A$26,0))=0),"Deduct (no threshold)",IF(OR(AND(INDEX(Rates!$F$5:$F$26,MATCH(H408,Rates!$A$5:$A$26,0))&gt;0,J408&gt;INDEX(Rates!$F$5:$F$26,MATCH(H408,Rates!$A$5:$A$26,0))),AND(INDEX(Rates!$G$5:$G$26,MATCH(H408,Rates!$A$5:$A$26,0))&gt;0,O408&gt;INDEX(Rates!$G$5:$G$26,MATCH(H408,Rates!$A$5:$A$26,0)))),"Deduct","Below threshold: check")),"?"))</f>
        <v/>
      </c>
      <c r="Q408" s="10" t="n"/>
      <c r="R408" s="16">
        <f>IF(OR(B408="",Q408=""),0,IF(Q408&gt;B408,((YEAR(Q408)-YEAR(B408))*12+MONTH(Q408)-MONTH(B408)+1),0))</f>
        <v/>
      </c>
      <c r="S408" s="15">
        <f>ROUND(N408*Settings!$B$8*R408,0)</f>
        <v/>
      </c>
      <c r="T408" s="17">
        <f>IF(B408="","",IF(MONTH(IF(Q408="",B408,Q408))=3,DATE(YEAR(IF(Q408="",B408,Q408)),4,30),DATE(YEAR(IF(Q408="",B408,Q408)),MONTH(IF(Q408="",B408,Q408))+1,7)))</f>
        <v/>
      </c>
      <c r="U408" s="10" t="n"/>
      <c r="V408" s="11" t="n"/>
      <c r="W408" s="16">
        <f>IF(OR(B408="",N408=0),0,IF(U408="",IF(Settings!$B$4&gt;T408,((YEAR(Settings!$B$4)-YEAR(IF(Q408="",B408,Q408)))*12+MONTH(Settings!$B$4)-MONTH(IF(Q408="",B408,Q408))+1),0),IF(U408&gt;T408,((YEAR(U408)-YEAR(IF(Q408="",B408,Q408)))*12+MONTH(U408)-MONTH(IF(Q408="",B408,Q408))+1),0)))</f>
        <v/>
      </c>
      <c r="X408" s="15">
        <f>ROUND(N408*Settings!$B$9*W408,0)</f>
        <v/>
      </c>
      <c r="Y408" s="15">
        <f>S408+X408</f>
        <v/>
      </c>
      <c r="Z408" s="18">
        <f>IF(B408="","",DATE(YEAR(IF(Q408="",B408,Q408)),MONTH(IF(Q408="",B408,Q408)),1))</f>
        <v/>
      </c>
      <c r="AA408" s="9">
        <f>IF(B408="","","Q"&amp;(INT(MOD(MONTH(IF(Q408="",B408,Q408))-4,12)/3)+1))</f>
        <v/>
      </c>
      <c r="AB408" s="9">
        <f>IF(H408="","",IFERROR(INDEX(Rates!$M$5:$M$26,MATCH(H408,Rates!$A$5:$A$26,0)),""))</f>
        <v/>
      </c>
    </row>
    <row r="409">
      <c r="A409" s="9">
        <f>IF(B409="","",ROW()-4)</f>
        <v/>
      </c>
      <c r="B409" s="10" t="n"/>
      <c r="C409" s="11" t="n"/>
      <c r="D409" s="11" t="n"/>
      <c r="E409" s="9">
        <f>IF(B409="","",IF(D409="","No PAN",IF(AND(LEN(D409)=10,ISERROR(VALUE(LEFT(D409,1))),ISERROR(VALUE(MID(D409,5,1))),ISNUMBER(VALUE(MID(D409,6,4))),ISERROR(VALUE(RIGHT(D409,1)))),"Format OK","Check PAN")))</f>
        <v/>
      </c>
      <c r="F409" s="11" t="n"/>
      <c r="G409" s="9">
        <f>IF(B409="","",IF(F409&lt;&gt;"",F409,IF(E409&lt;&gt;"Format OK","Others",IF(OR(MID(D409,4,1)="P",MID(D409,4,1)="H"),"Individual/HUF",IF(MID(D409,4,1)="C","Company","Others")))))</f>
        <v/>
      </c>
      <c r="H409" s="11" t="n"/>
      <c r="I409" s="9">
        <f>IF(H409="","",IFERROR(INDEX(IF(G409="Individual/HUF",Rates!$C$5:$C$26,IF(G409="Company",Rates!$D$5:$D$26,Rates!$E$5:$E$26)),MATCH(H409,Rates!$A$5:$A$26,0)),"?"))</f>
        <v/>
      </c>
      <c r="J409" s="12" t="n"/>
      <c r="K409" s="13">
        <f>IF(H409="","",IFERROR(INDEX(IF(G409="Individual/HUF",Rates!$I$5:$I$26,IF(G409="Company",Rates!$J$5:$J$26,Rates!$K$5:$K$26)),MATCH(H409,Rates!$A$5:$A$26,0)),""))</f>
        <v/>
      </c>
      <c r="L409" s="14" t="n"/>
      <c r="M409" s="13">
        <f>IF(H409="","",IF(L409&lt;&gt;"",IF(E409="Format OK",L409,MAX(L409,INDEX(Rates!$L$5:$L$26,MATCH(H409,Rates!$A$5:$A$26,0)))),IF(K409="","rate?",IF(E409="Format OK",K409,MAX(K409,INDEX(Rates!$L$5:$L$26,MATCH(H409,Rates!$A$5:$A$26,0)))))))</f>
        <v/>
      </c>
      <c r="N409" s="15">
        <f>IF(OR(H409="",NOT(ISNUMBER(M409))),0,IF(AND(LEFT(P409,5)="Below",L409=""),0,ROUND(J409*M409,0)))</f>
        <v/>
      </c>
      <c r="O409" s="15">
        <f>IF(H409="","",SUMIFS($J$5:$J$504,$C$5:$C$504,C409,$H$5:$H$504,H409,$B$5:$B$504,"&lt;="&amp;B409,$B$5:$B$504,"&gt;="&amp;Settings!$B$5))</f>
        <v/>
      </c>
      <c r="P409" s="9">
        <f>IF(H409="","",IFERROR(IF(AND(INDEX(Rates!$F$5:$F$26,MATCH(H409,Rates!$A$5:$A$26,0))=0,INDEX(Rates!$G$5:$G$26,MATCH(H409,Rates!$A$5:$A$26,0))=0),"Deduct (no threshold)",IF(OR(AND(INDEX(Rates!$F$5:$F$26,MATCH(H409,Rates!$A$5:$A$26,0))&gt;0,J409&gt;INDEX(Rates!$F$5:$F$26,MATCH(H409,Rates!$A$5:$A$26,0))),AND(INDEX(Rates!$G$5:$G$26,MATCH(H409,Rates!$A$5:$A$26,0))&gt;0,O409&gt;INDEX(Rates!$G$5:$G$26,MATCH(H409,Rates!$A$5:$A$26,0)))),"Deduct","Below threshold: check")),"?"))</f>
        <v/>
      </c>
      <c r="Q409" s="10" t="n"/>
      <c r="R409" s="16">
        <f>IF(OR(B409="",Q409=""),0,IF(Q409&gt;B409,((YEAR(Q409)-YEAR(B409))*12+MONTH(Q409)-MONTH(B409)+1),0))</f>
        <v/>
      </c>
      <c r="S409" s="15">
        <f>ROUND(N409*Settings!$B$8*R409,0)</f>
        <v/>
      </c>
      <c r="T409" s="17">
        <f>IF(B409="","",IF(MONTH(IF(Q409="",B409,Q409))=3,DATE(YEAR(IF(Q409="",B409,Q409)),4,30),DATE(YEAR(IF(Q409="",B409,Q409)),MONTH(IF(Q409="",B409,Q409))+1,7)))</f>
        <v/>
      </c>
      <c r="U409" s="10" t="n"/>
      <c r="V409" s="11" t="n"/>
      <c r="W409" s="16">
        <f>IF(OR(B409="",N409=0),0,IF(U409="",IF(Settings!$B$4&gt;T409,((YEAR(Settings!$B$4)-YEAR(IF(Q409="",B409,Q409)))*12+MONTH(Settings!$B$4)-MONTH(IF(Q409="",B409,Q409))+1),0),IF(U409&gt;T409,((YEAR(U409)-YEAR(IF(Q409="",B409,Q409)))*12+MONTH(U409)-MONTH(IF(Q409="",B409,Q409))+1),0)))</f>
        <v/>
      </c>
      <c r="X409" s="15">
        <f>ROUND(N409*Settings!$B$9*W409,0)</f>
        <v/>
      </c>
      <c r="Y409" s="15">
        <f>S409+X409</f>
        <v/>
      </c>
      <c r="Z409" s="18">
        <f>IF(B409="","",DATE(YEAR(IF(Q409="",B409,Q409)),MONTH(IF(Q409="",B409,Q409)),1))</f>
        <v/>
      </c>
      <c r="AA409" s="9">
        <f>IF(B409="","","Q"&amp;(INT(MOD(MONTH(IF(Q409="",B409,Q409))-4,12)/3)+1))</f>
        <v/>
      </c>
      <c r="AB409" s="9">
        <f>IF(H409="","",IFERROR(INDEX(Rates!$M$5:$M$26,MATCH(H409,Rates!$A$5:$A$26,0)),""))</f>
        <v/>
      </c>
    </row>
    <row r="410">
      <c r="A410" s="9">
        <f>IF(B410="","",ROW()-4)</f>
        <v/>
      </c>
      <c r="B410" s="10" t="n"/>
      <c r="C410" s="11" t="n"/>
      <c r="D410" s="11" t="n"/>
      <c r="E410" s="9">
        <f>IF(B410="","",IF(D410="","No PAN",IF(AND(LEN(D410)=10,ISERROR(VALUE(LEFT(D410,1))),ISERROR(VALUE(MID(D410,5,1))),ISNUMBER(VALUE(MID(D410,6,4))),ISERROR(VALUE(RIGHT(D410,1)))),"Format OK","Check PAN")))</f>
        <v/>
      </c>
      <c r="F410" s="11" t="n"/>
      <c r="G410" s="9">
        <f>IF(B410="","",IF(F410&lt;&gt;"",F410,IF(E410&lt;&gt;"Format OK","Others",IF(OR(MID(D410,4,1)="P",MID(D410,4,1)="H"),"Individual/HUF",IF(MID(D410,4,1)="C","Company","Others")))))</f>
        <v/>
      </c>
      <c r="H410" s="11" t="n"/>
      <c r="I410" s="9">
        <f>IF(H410="","",IFERROR(INDEX(IF(G410="Individual/HUF",Rates!$C$5:$C$26,IF(G410="Company",Rates!$D$5:$D$26,Rates!$E$5:$E$26)),MATCH(H410,Rates!$A$5:$A$26,0)),"?"))</f>
        <v/>
      </c>
      <c r="J410" s="12" t="n"/>
      <c r="K410" s="13">
        <f>IF(H410="","",IFERROR(INDEX(IF(G410="Individual/HUF",Rates!$I$5:$I$26,IF(G410="Company",Rates!$J$5:$J$26,Rates!$K$5:$K$26)),MATCH(H410,Rates!$A$5:$A$26,0)),""))</f>
        <v/>
      </c>
      <c r="L410" s="14" t="n"/>
      <c r="M410" s="13">
        <f>IF(H410="","",IF(L410&lt;&gt;"",IF(E410="Format OK",L410,MAX(L410,INDEX(Rates!$L$5:$L$26,MATCH(H410,Rates!$A$5:$A$26,0)))),IF(K410="","rate?",IF(E410="Format OK",K410,MAX(K410,INDEX(Rates!$L$5:$L$26,MATCH(H410,Rates!$A$5:$A$26,0)))))))</f>
        <v/>
      </c>
      <c r="N410" s="15">
        <f>IF(OR(H410="",NOT(ISNUMBER(M410))),0,IF(AND(LEFT(P410,5)="Below",L410=""),0,ROUND(J410*M410,0)))</f>
        <v/>
      </c>
      <c r="O410" s="15">
        <f>IF(H410="","",SUMIFS($J$5:$J$504,$C$5:$C$504,C410,$H$5:$H$504,H410,$B$5:$B$504,"&lt;="&amp;B410,$B$5:$B$504,"&gt;="&amp;Settings!$B$5))</f>
        <v/>
      </c>
      <c r="P410" s="9">
        <f>IF(H410="","",IFERROR(IF(AND(INDEX(Rates!$F$5:$F$26,MATCH(H410,Rates!$A$5:$A$26,0))=0,INDEX(Rates!$G$5:$G$26,MATCH(H410,Rates!$A$5:$A$26,0))=0),"Deduct (no threshold)",IF(OR(AND(INDEX(Rates!$F$5:$F$26,MATCH(H410,Rates!$A$5:$A$26,0))&gt;0,J410&gt;INDEX(Rates!$F$5:$F$26,MATCH(H410,Rates!$A$5:$A$26,0))),AND(INDEX(Rates!$G$5:$G$26,MATCH(H410,Rates!$A$5:$A$26,0))&gt;0,O410&gt;INDEX(Rates!$G$5:$G$26,MATCH(H410,Rates!$A$5:$A$26,0)))),"Deduct","Below threshold: check")),"?"))</f>
        <v/>
      </c>
      <c r="Q410" s="10" t="n"/>
      <c r="R410" s="16">
        <f>IF(OR(B410="",Q410=""),0,IF(Q410&gt;B410,((YEAR(Q410)-YEAR(B410))*12+MONTH(Q410)-MONTH(B410)+1),0))</f>
        <v/>
      </c>
      <c r="S410" s="15">
        <f>ROUND(N410*Settings!$B$8*R410,0)</f>
        <v/>
      </c>
      <c r="T410" s="17">
        <f>IF(B410="","",IF(MONTH(IF(Q410="",B410,Q410))=3,DATE(YEAR(IF(Q410="",B410,Q410)),4,30),DATE(YEAR(IF(Q410="",B410,Q410)),MONTH(IF(Q410="",B410,Q410))+1,7)))</f>
        <v/>
      </c>
      <c r="U410" s="10" t="n"/>
      <c r="V410" s="11" t="n"/>
      <c r="W410" s="16">
        <f>IF(OR(B410="",N410=0),0,IF(U410="",IF(Settings!$B$4&gt;T410,((YEAR(Settings!$B$4)-YEAR(IF(Q410="",B410,Q410)))*12+MONTH(Settings!$B$4)-MONTH(IF(Q410="",B410,Q410))+1),0),IF(U410&gt;T410,((YEAR(U410)-YEAR(IF(Q410="",B410,Q410)))*12+MONTH(U410)-MONTH(IF(Q410="",B410,Q410))+1),0)))</f>
        <v/>
      </c>
      <c r="X410" s="15">
        <f>ROUND(N410*Settings!$B$9*W410,0)</f>
        <v/>
      </c>
      <c r="Y410" s="15">
        <f>S410+X410</f>
        <v/>
      </c>
      <c r="Z410" s="18">
        <f>IF(B410="","",DATE(YEAR(IF(Q410="",B410,Q410)),MONTH(IF(Q410="",B410,Q410)),1))</f>
        <v/>
      </c>
      <c r="AA410" s="9">
        <f>IF(B410="","","Q"&amp;(INT(MOD(MONTH(IF(Q410="",B410,Q410))-4,12)/3)+1))</f>
        <v/>
      </c>
      <c r="AB410" s="9">
        <f>IF(H410="","",IFERROR(INDEX(Rates!$M$5:$M$26,MATCH(H410,Rates!$A$5:$A$26,0)),""))</f>
        <v/>
      </c>
    </row>
    <row r="411">
      <c r="A411" s="9">
        <f>IF(B411="","",ROW()-4)</f>
        <v/>
      </c>
      <c r="B411" s="10" t="n"/>
      <c r="C411" s="11" t="n"/>
      <c r="D411" s="11" t="n"/>
      <c r="E411" s="9">
        <f>IF(B411="","",IF(D411="","No PAN",IF(AND(LEN(D411)=10,ISERROR(VALUE(LEFT(D411,1))),ISERROR(VALUE(MID(D411,5,1))),ISNUMBER(VALUE(MID(D411,6,4))),ISERROR(VALUE(RIGHT(D411,1)))),"Format OK","Check PAN")))</f>
        <v/>
      </c>
      <c r="F411" s="11" t="n"/>
      <c r="G411" s="9">
        <f>IF(B411="","",IF(F411&lt;&gt;"",F411,IF(E411&lt;&gt;"Format OK","Others",IF(OR(MID(D411,4,1)="P",MID(D411,4,1)="H"),"Individual/HUF",IF(MID(D411,4,1)="C","Company","Others")))))</f>
        <v/>
      </c>
      <c r="H411" s="11" t="n"/>
      <c r="I411" s="9">
        <f>IF(H411="","",IFERROR(INDEX(IF(G411="Individual/HUF",Rates!$C$5:$C$26,IF(G411="Company",Rates!$D$5:$D$26,Rates!$E$5:$E$26)),MATCH(H411,Rates!$A$5:$A$26,0)),"?"))</f>
        <v/>
      </c>
      <c r="J411" s="12" t="n"/>
      <c r="K411" s="13">
        <f>IF(H411="","",IFERROR(INDEX(IF(G411="Individual/HUF",Rates!$I$5:$I$26,IF(G411="Company",Rates!$J$5:$J$26,Rates!$K$5:$K$26)),MATCH(H411,Rates!$A$5:$A$26,0)),""))</f>
        <v/>
      </c>
      <c r="L411" s="14" t="n"/>
      <c r="M411" s="13">
        <f>IF(H411="","",IF(L411&lt;&gt;"",IF(E411="Format OK",L411,MAX(L411,INDEX(Rates!$L$5:$L$26,MATCH(H411,Rates!$A$5:$A$26,0)))),IF(K411="","rate?",IF(E411="Format OK",K411,MAX(K411,INDEX(Rates!$L$5:$L$26,MATCH(H411,Rates!$A$5:$A$26,0)))))))</f>
        <v/>
      </c>
      <c r="N411" s="15">
        <f>IF(OR(H411="",NOT(ISNUMBER(M411))),0,IF(AND(LEFT(P411,5)="Below",L411=""),0,ROUND(J411*M411,0)))</f>
        <v/>
      </c>
      <c r="O411" s="15">
        <f>IF(H411="","",SUMIFS($J$5:$J$504,$C$5:$C$504,C411,$H$5:$H$504,H411,$B$5:$B$504,"&lt;="&amp;B411,$B$5:$B$504,"&gt;="&amp;Settings!$B$5))</f>
        <v/>
      </c>
      <c r="P411" s="9">
        <f>IF(H411="","",IFERROR(IF(AND(INDEX(Rates!$F$5:$F$26,MATCH(H411,Rates!$A$5:$A$26,0))=0,INDEX(Rates!$G$5:$G$26,MATCH(H411,Rates!$A$5:$A$26,0))=0),"Deduct (no threshold)",IF(OR(AND(INDEX(Rates!$F$5:$F$26,MATCH(H411,Rates!$A$5:$A$26,0))&gt;0,J411&gt;INDEX(Rates!$F$5:$F$26,MATCH(H411,Rates!$A$5:$A$26,0))),AND(INDEX(Rates!$G$5:$G$26,MATCH(H411,Rates!$A$5:$A$26,0))&gt;0,O411&gt;INDEX(Rates!$G$5:$G$26,MATCH(H411,Rates!$A$5:$A$26,0)))),"Deduct","Below threshold: check")),"?"))</f>
        <v/>
      </c>
      <c r="Q411" s="10" t="n"/>
      <c r="R411" s="16">
        <f>IF(OR(B411="",Q411=""),0,IF(Q411&gt;B411,((YEAR(Q411)-YEAR(B411))*12+MONTH(Q411)-MONTH(B411)+1),0))</f>
        <v/>
      </c>
      <c r="S411" s="15">
        <f>ROUND(N411*Settings!$B$8*R411,0)</f>
        <v/>
      </c>
      <c r="T411" s="17">
        <f>IF(B411="","",IF(MONTH(IF(Q411="",B411,Q411))=3,DATE(YEAR(IF(Q411="",B411,Q411)),4,30),DATE(YEAR(IF(Q411="",B411,Q411)),MONTH(IF(Q411="",B411,Q411))+1,7)))</f>
        <v/>
      </c>
      <c r="U411" s="10" t="n"/>
      <c r="V411" s="11" t="n"/>
      <c r="W411" s="16">
        <f>IF(OR(B411="",N411=0),0,IF(U411="",IF(Settings!$B$4&gt;T411,((YEAR(Settings!$B$4)-YEAR(IF(Q411="",B411,Q411)))*12+MONTH(Settings!$B$4)-MONTH(IF(Q411="",B411,Q411))+1),0),IF(U411&gt;T411,((YEAR(U411)-YEAR(IF(Q411="",B411,Q411)))*12+MONTH(U411)-MONTH(IF(Q411="",B411,Q411))+1),0)))</f>
        <v/>
      </c>
      <c r="X411" s="15">
        <f>ROUND(N411*Settings!$B$9*W411,0)</f>
        <v/>
      </c>
      <c r="Y411" s="15">
        <f>S411+X411</f>
        <v/>
      </c>
      <c r="Z411" s="18">
        <f>IF(B411="","",DATE(YEAR(IF(Q411="",B411,Q411)),MONTH(IF(Q411="",B411,Q411)),1))</f>
        <v/>
      </c>
      <c r="AA411" s="9">
        <f>IF(B411="","","Q"&amp;(INT(MOD(MONTH(IF(Q411="",B411,Q411))-4,12)/3)+1))</f>
        <v/>
      </c>
      <c r="AB411" s="9">
        <f>IF(H411="","",IFERROR(INDEX(Rates!$M$5:$M$26,MATCH(H411,Rates!$A$5:$A$26,0)),""))</f>
        <v/>
      </c>
    </row>
    <row r="412">
      <c r="A412" s="9">
        <f>IF(B412="","",ROW()-4)</f>
        <v/>
      </c>
      <c r="B412" s="10" t="n"/>
      <c r="C412" s="11" t="n"/>
      <c r="D412" s="11" t="n"/>
      <c r="E412" s="9">
        <f>IF(B412="","",IF(D412="","No PAN",IF(AND(LEN(D412)=10,ISERROR(VALUE(LEFT(D412,1))),ISERROR(VALUE(MID(D412,5,1))),ISNUMBER(VALUE(MID(D412,6,4))),ISERROR(VALUE(RIGHT(D412,1)))),"Format OK","Check PAN")))</f>
        <v/>
      </c>
      <c r="F412" s="11" t="n"/>
      <c r="G412" s="9">
        <f>IF(B412="","",IF(F412&lt;&gt;"",F412,IF(E412&lt;&gt;"Format OK","Others",IF(OR(MID(D412,4,1)="P",MID(D412,4,1)="H"),"Individual/HUF",IF(MID(D412,4,1)="C","Company","Others")))))</f>
        <v/>
      </c>
      <c r="H412" s="11" t="n"/>
      <c r="I412" s="9">
        <f>IF(H412="","",IFERROR(INDEX(IF(G412="Individual/HUF",Rates!$C$5:$C$26,IF(G412="Company",Rates!$D$5:$D$26,Rates!$E$5:$E$26)),MATCH(H412,Rates!$A$5:$A$26,0)),"?"))</f>
        <v/>
      </c>
      <c r="J412" s="12" t="n"/>
      <c r="K412" s="13">
        <f>IF(H412="","",IFERROR(INDEX(IF(G412="Individual/HUF",Rates!$I$5:$I$26,IF(G412="Company",Rates!$J$5:$J$26,Rates!$K$5:$K$26)),MATCH(H412,Rates!$A$5:$A$26,0)),""))</f>
        <v/>
      </c>
      <c r="L412" s="14" t="n"/>
      <c r="M412" s="13">
        <f>IF(H412="","",IF(L412&lt;&gt;"",IF(E412="Format OK",L412,MAX(L412,INDEX(Rates!$L$5:$L$26,MATCH(H412,Rates!$A$5:$A$26,0)))),IF(K412="","rate?",IF(E412="Format OK",K412,MAX(K412,INDEX(Rates!$L$5:$L$26,MATCH(H412,Rates!$A$5:$A$26,0)))))))</f>
        <v/>
      </c>
      <c r="N412" s="15">
        <f>IF(OR(H412="",NOT(ISNUMBER(M412))),0,IF(AND(LEFT(P412,5)="Below",L412=""),0,ROUND(J412*M412,0)))</f>
        <v/>
      </c>
      <c r="O412" s="15">
        <f>IF(H412="","",SUMIFS($J$5:$J$504,$C$5:$C$504,C412,$H$5:$H$504,H412,$B$5:$B$504,"&lt;="&amp;B412,$B$5:$B$504,"&gt;="&amp;Settings!$B$5))</f>
        <v/>
      </c>
      <c r="P412" s="9">
        <f>IF(H412="","",IFERROR(IF(AND(INDEX(Rates!$F$5:$F$26,MATCH(H412,Rates!$A$5:$A$26,0))=0,INDEX(Rates!$G$5:$G$26,MATCH(H412,Rates!$A$5:$A$26,0))=0),"Deduct (no threshold)",IF(OR(AND(INDEX(Rates!$F$5:$F$26,MATCH(H412,Rates!$A$5:$A$26,0))&gt;0,J412&gt;INDEX(Rates!$F$5:$F$26,MATCH(H412,Rates!$A$5:$A$26,0))),AND(INDEX(Rates!$G$5:$G$26,MATCH(H412,Rates!$A$5:$A$26,0))&gt;0,O412&gt;INDEX(Rates!$G$5:$G$26,MATCH(H412,Rates!$A$5:$A$26,0)))),"Deduct","Below threshold: check")),"?"))</f>
        <v/>
      </c>
      <c r="Q412" s="10" t="n"/>
      <c r="R412" s="16">
        <f>IF(OR(B412="",Q412=""),0,IF(Q412&gt;B412,((YEAR(Q412)-YEAR(B412))*12+MONTH(Q412)-MONTH(B412)+1),0))</f>
        <v/>
      </c>
      <c r="S412" s="15">
        <f>ROUND(N412*Settings!$B$8*R412,0)</f>
        <v/>
      </c>
      <c r="T412" s="17">
        <f>IF(B412="","",IF(MONTH(IF(Q412="",B412,Q412))=3,DATE(YEAR(IF(Q412="",B412,Q412)),4,30),DATE(YEAR(IF(Q412="",B412,Q412)),MONTH(IF(Q412="",B412,Q412))+1,7)))</f>
        <v/>
      </c>
      <c r="U412" s="10" t="n"/>
      <c r="V412" s="11" t="n"/>
      <c r="W412" s="16">
        <f>IF(OR(B412="",N412=0),0,IF(U412="",IF(Settings!$B$4&gt;T412,((YEAR(Settings!$B$4)-YEAR(IF(Q412="",B412,Q412)))*12+MONTH(Settings!$B$4)-MONTH(IF(Q412="",B412,Q412))+1),0),IF(U412&gt;T412,((YEAR(U412)-YEAR(IF(Q412="",B412,Q412)))*12+MONTH(U412)-MONTH(IF(Q412="",B412,Q412))+1),0)))</f>
        <v/>
      </c>
      <c r="X412" s="15">
        <f>ROUND(N412*Settings!$B$9*W412,0)</f>
        <v/>
      </c>
      <c r="Y412" s="15">
        <f>S412+X412</f>
        <v/>
      </c>
      <c r="Z412" s="18">
        <f>IF(B412="","",DATE(YEAR(IF(Q412="",B412,Q412)),MONTH(IF(Q412="",B412,Q412)),1))</f>
        <v/>
      </c>
      <c r="AA412" s="9">
        <f>IF(B412="","","Q"&amp;(INT(MOD(MONTH(IF(Q412="",B412,Q412))-4,12)/3)+1))</f>
        <v/>
      </c>
      <c r="AB412" s="9">
        <f>IF(H412="","",IFERROR(INDEX(Rates!$M$5:$M$26,MATCH(H412,Rates!$A$5:$A$26,0)),""))</f>
        <v/>
      </c>
    </row>
    <row r="413">
      <c r="A413" s="9">
        <f>IF(B413="","",ROW()-4)</f>
        <v/>
      </c>
      <c r="B413" s="10" t="n"/>
      <c r="C413" s="11" t="n"/>
      <c r="D413" s="11" t="n"/>
      <c r="E413" s="9">
        <f>IF(B413="","",IF(D413="","No PAN",IF(AND(LEN(D413)=10,ISERROR(VALUE(LEFT(D413,1))),ISERROR(VALUE(MID(D413,5,1))),ISNUMBER(VALUE(MID(D413,6,4))),ISERROR(VALUE(RIGHT(D413,1)))),"Format OK","Check PAN")))</f>
        <v/>
      </c>
      <c r="F413" s="11" t="n"/>
      <c r="G413" s="9">
        <f>IF(B413="","",IF(F413&lt;&gt;"",F413,IF(E413&lt;&gt;"Format OK","Others",IF(OR(MID(D413,4,1)="P",MID(D413,4,1)="H"),"Individual/HUF",IF(MID(D413,4,1)="C","Company","Others")))))</f>
        <v/>
      </c>
      <c r="H413" s="11" t="n"/>
      <c r="I413" s="9">
        <f>IF(H413="","",IFERROR(INDEX(IF(G413="Individual/HUF",Rates!$C$5:$C$26,IF(G413="Company",Rates!$D$5:$D$26,Rates!$E$5:$E$26)),MATCH(H413,Rates!$A$5:$A$26,0)),"?"))</f>
        <v/>
      </c>
      <c r="J413" s="12" t="n"/>
      <c r="K413" s="13">
        <f>IF(H413="","",IFERROR(INDEX(IF(G413="Individual/HUF",Rates!$I$5:$I$26,IF(G413="Company",Rates!$J$5:$J$26,Rates!$K$5:$K$26)),MATCH(H413,Rates!$A$5:$A$26,0)),""))</f>
        <v/>
      </c>
      <c r="L413" s="14" t="n"/>
      <c r="M413" s="13">
        <f>IF(H413="","",IF(L413&lt;&gt;"",IF(E413="Format OK",L413,MAX(L413,INDEX(Rates!$L$5:$L$26,MATCH(H413,Rates!$A$5:$A$26,0)))),IF(K413="","rate?",IF(E413="Format OK",K413,MAX(K413,INDEX(Rates!$L$5:$L$26,MATCH(H413,Rates!$A$5:$A$26,0)))))))</f>
        <v/>
      </c>
      <c r="N413" s="15">
        <f>IF(OR(H413="",NOT(ISNUMBER(M413))),0,IF(AND(LEFT(P413,5)="Below",L413=""),0,ROUND(J413*M413,0)))</f>
        <v/>
      </c>
      <c r="O413" s="15">
        <f>IF(H413="","",SUMIFS($J$5:$J$504,$C$5:$C$504,C413,$H$5:$H$504,H413,$B$5:$B$504,"&lt;="&amp;B413,$B$5:$B$504,"&gt;="&amp;Settings!$B$5))</f>
        <v/>
      </c>
      <c r="P413" s="9">
        <f>IF(H413="","",IFERROR(IF(AND(INDEX(Rates!$F$5:$F$26,MATCH(H413,Rates!$A$5:$A$26,0))=0,INDEX(Rates!$G$5:$G$26,MATCH(H413,Rates!$A$5:$A$26,0))=0),"Deduct (no threshold)",IF(OR(AND(INDEX(Rates!$F$5:$F$26,MATCH(H413,Rates!$A$5:$A$26,0))&gt;0,J413&gt;INDEX(Rates!$F$5:$F$26,MATCH(H413,Rates!$A$5:$A$26,0))),AND(INDEX(Rates!$G$5:$G$26,MATCH(H413,Rates!$A$5:$A$26,0))&gt;0,O413&gt;INDEX(Rates!$G$5:$G$26,MATCH(H413,Rates!$A$5:$A$26,0)))),"Deduct","Below threshold: check")),"?"))</f>
        <v/>
      </c>
      <c r="Q413" s="10" t="n"/>
      <c r="R413" s="16">
        <f>IF(OR(B413="",Q413=""),0,IF(Q413&gt;B413,((YEAR(Q413)-YEAR(B413))*12+MONTH(Q413)-MONTH(B413)+1),0))</f>
        <v/>
      </c>
      <c r="S413" s="15">
        <f>ROUND(N413*Settings!$B$8*R413,0)</f>
        <v/>
      </c>
      <c r="T413" s="17">
        <f>IF(B413="","",IF(MONTH(IF(Q413="",B413,Q413))=3,DATE(YEAR(IF(Q413="",B413,Q413)),4,30),DATE(YEAR(IF(Q413="",B413,Q413)),MONTH(IF(Q413="",B413,Q413))+1,7)))</f>
        <v/>
      </c>
      <c r="U413" s="10" t="n"/>
      <c r="V413" s="11" t="n"/>
      <c r="W413" s="16">
        <f>IF(OR(B413="",N413=0),0,IF(U413="",IF(Settings!$B$4&gt;T413,((YEAR(Settings!$B$4)-YEAR(IF(Q413="",B413,Q413)))*12+MONTH(Settings!$B$4)-MONTH(IF(Q413="",B413,Q413))+1),0),IF(U413&gt;T413,((YEAR(U413)-YEAR(IF(Q413="",B413,Q413)))*12+MONTH(U413)-MONTH(IF(Q413="",B413,Q413))+1),0)))</f>
        <v/>
      </c>
      <c r="X413" s="15">
        <f>ROUND(N413*Settings!$B$9*W413,0)</f>
        <v/>
      </c>
      <c r="Y413" s="15">
        <f>S413+X413</f>
        <v/>
      </c>
      <c r="Z413" s="18">
        <f>IF(B413="","",DATE(YEAR(IF(Q413="",B413,Q413)),MONTH(IF(Q413="",B413,Q413)),1))</f>
        <v/>
      </c>
      <c r="AA413" s="9">
        <f>IF(B413="","","Q"&amp;(INT(MOD(MONTH(IF(Q413="",B413,Q413))-4,12)/3)+1))</f>
        <v/>
      </c>
      <c r="AB413" s="9">
        <f>IF(H413="","",IFERROR(INDEX(Rates!$M$5:$M$26,MATCH(H413,Rates!$A$5:$A$26,0)),""))</f>
        <v/>
      </c>
    </row>
    <row r="414">
      <c r="A414" s="9">
        <f>IF(B414="","",ROW()-4)</f>
        <v/>
      </c>
      <c r="B414" s="10" t="n"/>
      <c r="C414" s="11" t="n"/>
      <c r="D414" s="11" t="n"/>
      <c r="E414" s="9">
        <f>IF(B414="","",IF(D414="","No PAN",IF(AND(LEN(D414)=10,ISERROR(VALUE(LEFT(D414,1))),ISERROR(VALUE(MID(D414,5,1))),ISNUMBER(VALUE(MID(D414,6,4))),ISERROR(VALUE(RIGHT(D414,1)))),"Format OK","Check PAN")))</f>
        <v/>
      </c>
      <c r="F414" s="11" t="n"/>
      <c r="G414" s="9">
        <f>IF(B414="","",IF(F414&lt;&gt;"",F414,IF(E414&lt;&gt;"Format OK","Others",IF(OR(MID(D414,4,1)="P",MID(D414,4,1)="H"),"Individual/HUF",IF(MID(D414,4,1)="C","Company","Others")))))</f>
        <v/>
      </c>
      <c r="H414" s="11" t="n"/>
      <c r="I414" s="9">
        <f>IF(H414="","",IFERROR(INDEX(IF(G414="Individual/HUF",Rates!$C$5:$C$26,IF(G414="Company",Rates!$D$5:$D$26,Rates!$E$5:$E$26)),MATCH(H414,Rates!$A$5:$A$26,0)),"?"))</f>
        <v/>
      </c>
      <c r="J414" s="12" t="n"/>
      <c r="K414" s="13">
        <f>IF(H414="","",IFERROR(INDEX(IF(G414="Individual/HUF",Rates!$I$5:$I$26,IF(G414="Company",Rates!$J$5:$J$26,Rates!$K$5:$K$26)),MATCH(H414,Rates!$A$5:$A$26,0)),""))</f>
        <v/>
      </c>
      <c r="L414" s="14" t="n"/>
      <c r="M414" s="13">
        <f>IF(H414="","",IF(L414&lt;&gt;"",IF(E414="Format OK",L414,MAX(L414,INDEX(Rates!$L$5:$L$26,MATCH(H414,Rates!$A$5:$A$26,0)))),IF(K414="","rate?",IF(E414="Format OK",K414,MAX(K414,INDEX(Rates!$L$5:$L$26,MATCH(H414,Rates!$A$5:$A$26,0)))))))</f>
        <v/>
      </c>
      <c r="N414" s="15">
        <f>IF(OR(H414="",NOT(ISNUMBER(M414))),0,IF(AND(LEFT(P414,5)="Below",L414=""),0,ROUND(J414*M414,0)))</f>
        <v/>
      </c>
      <c r="O414" s="15">
        <f>IF(H414="","",SUMIFS($J$5:$J$504,$C$5:$C$504,C414,$H$5:$H$504,H414,$B$5:$B$504,"&lt;="&amp;B414,$B$5:$B$504,"&gt;="&amp;Settings!$B$5))</f>
        <v/>
      </c>
      <c r="P414" s="9">
        <f>IF(H414="","",IFERROR(IF(AND(INDEX(Rates!$F$5:$F$26,MATCH(H414,Rates!$A$5:$A$26,0))=0,INDEX(Rates!$G$5:$G$26,MATCH(H414,Rates!$A$5:$A$26,0))=0),"Deduct (no threshold)",IF(OR(AND(INDEX(Rates!$F$5:$F$26,MATCH(H414,Rates!$A$5:$A$26,0))&gt;0,J414&gt;INDEX(Rates!$F$5:$F$26,MATCH(H414,Rates!$A$5:$A$26,0))),AND(INDEX(Rates!$G$5:$G$26,MATCH(H414,Rates!$A$5:$A$26,0))&gt;0,O414&gt;INDEX(Rates!$G$5:$G$26,MATCH(H414,Rates!$A$5:$A$26,0)))),"Deduct","Below threshold: check")),"?"))</f>
        <v/>
      </c>
      <c r="Q414" s="10" t="n"/>
      <c r="R414" s="16">
        <f>IF(OR(B414="",Q414=""),0,IF(Q414&gt;B414,((YEAR(Q414)-YEAR(B414))*12+MONTH(Q414)-MONTH(B414)+1),0))</f>
        <v/>
      </c>
      <c r="S414" s="15">
        <f>ROUND(N414*Settings!$B$8*R414,0)</f>
        <v/>
      </c>
      <c r="T414" s="17">
        <f>IF(B414="","",IF(MONTH(IF(Q414="",B414,Q414))=3,DATE(YEAR(IF(Q414="",B414,Q414)),4,30),DATE(YEAR(IF(Q414="",B414,Q414)),MONTH(IF(Q414="",B414,Q414))+1,7)))</f>
        <v/>
      </c>
      <c r="U414" s="10" t="n"/>
      <c r="V414" s="11" t="n"/>
      <c r="W414" s="16">
        <f>IF(OR(B414="",N414=0),0,IF(U414="",IF(Settings!$B$4&gt;T414,((YEAR(Settings!$B$4)-YEAR(IF(Q414="",B414,Q414)))*12+MONTH(Settings!$B$4)-MONTH(IF(Q414="",B414,Q414))+1),0),IF(U414&gt;T414,((YEAR(U414)-YEAR(IF(Q414="",B414,Q414)))*12+MONTH(U414)-MONTH(IF(Q414="",B414,Q414))+1),0)))</f>
        <v/>
      </c>
      <c r="X414" s="15">
        <f>ROUND(N414*Settings!$B$9*W414,0)</f>
        <v/>
      </c>
      <c r="Y414" s="15">
        <f>S414+X414</f>
        <v/>
      </c>
      <c r="Z414" s="18">
        <f>IF(B414="","",DATE(YEAR(IF(Q414="",B414,Q414)),MONTH(IF(Q414="",B414,Q414)),1))</f>
        <v/>
      </c>
      <c r="AA414" s="9">
        <f>IF(B414="","","Q"&amp;(INT(MOD(MONTH(IF(Q414="",B414,Q414))-4,12)/3)+1))</f>
        <v/>
      </c>
      <c r="AB414" s="9">
        <f>IF(H414="","",IFERROR(INDEX(Rates!$M$5:$M$26,MATCH(H414,Rates!$A$5:$A$26,0)),""))</f>
        <v/>
      </c>
    </row>
    <row r="415">
      <c r="A415" s="9">
        <f>IF(B415="","",ROW()-4)</f>
        <v/>
      </c>
      <c r="B415" s="10" t="n"/>
      <c r="C415" s="11" t="n"/>
      <c r="D415" s="11" t="n"/>
      <c r="E415" s="9">
        <f>IF(B415="","",IF(D415="","No PAN",IF(AND(LEN(D415)=10,ISERROR(VALUE(LEFT(D415,1))),ISERROR(VALUE(MID(D415,5,1))),ISNUMBER(VALUE(MID(D415,6,4))),ISERROR(VALUE(RIGHT(D415,1)))),"Format OK","Check PAN")))</f>
        <v/>
      </c>
      <c r="F415" s="11" t="n"/>
      <c r="G415" s="9">
        <f>IF(B415="","",IF(F415&lt;&gt;"",F415,IF(E415&lt;&gt;"Format OK","Others",IF(OR(MID(D415,4,1)="P",MID(D415,4,1)="H"),"Individual/HUF",IF(MID(D415,4,1)="C","Company","Others")))))</f>
        <v/>
      </c>
      <c r="H415" s="11" t="n"/>
      <c r="I415" s="9">
        <f>IF(H415="","",IFERROR(INDEX(IF(G415="Individual/HUF",Rates!$C$5:$C$26,IF(G415="Company",Rates!$D$5:$D$26,Rates!$E$5:$E$26)),MATCH(H415,Rates!$A$5:$A$26,0)),"?"))</f>
        <v/>
      </c>
      <c r="J415" s="12" t="n"/>
      <c r="K415" s="13">
        <f>IF(H415="","",IFERROR(INDEX(IF(G415="Individual/HUF",Rates!$I$5:$I$26,IF(G415="Company",Rates!$J$5:$J$26,Rates!$K$5:$K$26)),MATCH(H415,Rates!$A$5:$A$26,0)),""))</f>
        <v/>
      </c>
      <c r="L415" s="14" t="n"/>
      <c r="M415" s="13">
        <f>IF(H415="","",IF(L415&lt;&gt;"",IF(E415="Format OK",L415,MAX(L415,INDEX(Rates!$L$5:$L$26,MATCH(H415,Rates!$A$5:$A$26,0)))),IF(K415="","rate?",IF(E415="Format OK",K415,MAX(K415,INDEX(Rates!$L$5:$L$26,MATCH(H415,Rates!$A$5:$A$26,0)))))))</f>
        <v/>
      </c>
      <c r="N415" s="15">
        <f>IF(OR(H415="",NOT(ISNUMBER(M415))),0,IF(AND(LEFT(P415,5)="Below",L415=""),0,ROUND(J415*M415,0)))</f>
        <v/>
      </c>
      <c r="O415" s="15">
        <f>IF(H415="","",SUMIFS($J$5:$J$504,$C$5:$C$504,C415,$H$5:$H$504,H415,$B$5:$B$504,"&lt;="&amp;B415,$B$5:$B$504,"&gt;="&amp;Settings!$B$5))</f>
        <v/>
      </c>
      <c r="P415" s="9">
        <f>IF(H415="","",IFERROR(IF(AND(INDEX(Rates!$F$5:$F$26,MATCH(H415,Rates!$A$5:$A$26,0))=0,INDEX(Rates!$G$5:$G$26,MATCH(H415,Rates!$A$5:$A$26,0))=0),"Deduct (no threshold)",IF(OR(AND(INDEX(Rates!$F$5:$F$26,MATCH(H415,Rates!$A$5:$A$26,0))&gt;0,J415&gt;INDEX(Rates!$F$5:$F$26,MATCH(H415,Rates!$A$5:$A$26,0))),AND(INDEX(Rates!$G$5:$G$26,MATCH(H415,Rates!$A$5:$A$26,0))&gt;0,O415&gt;INDEX(Rates!$G$5:$G$26,MATCH(H415,Rates!$A$5:$A$26,0)))),"Deduct","Below threshold: check")),"?"))</f>
        <v/>
      </c>
      <c r="Q415" s="10" t="n"/>
      <c r="R415" s="16">
        <f>IF(OR(B415="",Q415=""),0,IF(Q415&gt;B415,((YEAR(Q415)-YEAR(B415))*12+MONTH(Q415)-MONTH(B415)+1),0))</f>
        <v/>
      </c>
      <c r="S415" s="15">
        <f>ROUND(N415*Settings!$B$8*R415,0)</f>
        <v/>
      </c>
      <c r="T415" s="17">
        <f>IF(B415="","",IF(MONTH(IF(Q415="",B415,Q415))=3,DATE(YEAR(IF(Q415="",B415,Q415)),4,30),DATE(YEAR(IF(Q415="",B415,Q415)),MONTH(IF(Q415="",B415,Q415))+1,7)))</f>
        <v/>
      </c>
      <c r="U415" s="10" t="n"/>
      <c r="V415" s="11" t="n"/>
      <c r="W415" s="16">
        <f>IF(OR(B415="",N415=0),0,IF(U415="",IF(Settings!$B$4&gt;T415,((YEAR(Settings!$B$4)-YEAR(IF(Q415="",B415,Q415)))*12+MONTH(Settings!$B$4)-MONTH(IF(Q415="",B415,Q415))+1),0),IF(U415&gt;T415,((YEAR(U415)-YEAR(IF(Q415="",B415,Q415)))*12+MONTH(U415)-MONTH(IF(Q415="",B415,Q415))+1),0)))</f>
        <v/>
      </c>
      <c r="X415" s="15">
        <f>ROUND(N415*Settings!$B$9*W415,0)</f>
        <v/>
      </c>
      <c r="Y415" s="15">
        <f>S415+X415</f>
        <v/>
      </c>
      <c r="Z415" s="18">
        <f>IF(B415="","",DATE(YEAR(IF(Q415="",B415,Q415)),MONTH(IF(Q415="",B415,Q415)),1))</f>
        <v/>
      </c>
      <c r="AA415" s="9">
        <f>IF(B415="","","Q"&amp;(INT(MOD(MONTH(IF(Q415="",B415,Q415))-4,12)/3)+1))</f>
        <v/>
      </c>
      <c r="AB415" s="9">
        <f>IF(H415="","",IFERROR(INDEX(Rates!$M$5:$M$26,MATCH(H415,Rates!$A$5:$A$26,0)),""))</f>
        <v/>
      </c>
    </row>
    <row r="416">
      <c r="A416" s="9">
        <f>IF(B416="","",ROW()-4)</f>
        <v/>
      </c>
      <c r="B416" s="10" t="n"/>
      <c r="C416" s="11" t="n"/>
      <c r="D416" s="11" t="n"/>
      <c r="E416" s="9">
        <f>IF(B416="","",IF(D416="","No PAN",IF(AND(LEN(D416)=10,ISERROR(VALUE(LEFT(D416,1))),ISERROR(VALUE(MID(D416,5,1))),ISNUMBER(VALUE(MID(D416,6,4))),ISERROR(VALUE(RIGHT(D416,1)))),"Format OK","Check PAN")))</f>
        <v/>
      </c>
      <c r="F416" s="11" t="n"/>
      <c r="G416" s="9">
        <f>IF(B416="","",IF(F416&lt;&gt;"",F416,IF(E416&lt;&gt;"Format OK","Others",IF(OR(MID(D416,4,1)="P",MID(D416,4,1)="H"),"Individual/HUF",IF(MID(D416,4,1)="C","Company","Others")))))</f>
        <v/>
      </c>
      <c r="H416" s="11" t="n"/>
      <c r="I416" s="9">
        <f>IF(H416="","",IFERROR(INDEX(IF(G416="Individual/HUF",Rates!$C$5:$C$26,IF(G416="Company",Rates!$D$5:$D$26,Rates!$E$5:$E$26)),MATCH(H416,Rates!$A$5:$A$26,0)),"?"))</f>
        <v/>
      </c>
      <c r="J416" s="12" t="n"/>
      <c r="K416" s="13">
        <f>IF(H416="","",IFERROR(INDEX(IF(G416="Individual/HUF",Rates!$I$5:$I$26,IF(G416="Company",Rates!$J$5:$J$26,Rates!$K$5:$K$26)),MATCH(H416,Rates!$A$5:$A$26,0)),""))</f>
        <v/>
      </c>
      <c r="L416" s="14" t="n"/>
      <c r="M416" s="13">
        <f>IF(H416="","",IF(L416&lt;&gt;"",IF(E416="Format OK",L416,MAX(L416,INDEX(Rates!$L$5:$L$26,MATCH(H416,Rates!$A$5:$A$26,0)))),IF(K416="","rate?",IF(E416="Format OK",K416,MAX(K416,INDEX(Rates!$L$5:$L$26,MATCH(H416,Rates!$A$5:$A$26,0)))))))</f>
        <v/>
      </c>
      <c r="N416" s="15">
        <f>IF(OR(H416="",NOT(ISNUMBER(M416))),0,IF(AND(LEFT(P416,5)="Below",L416=""),0,ROUND(J416*M416,0)))</f>
        <v/>
      </c>
      <c r="O416" s="15">
        <f>IF(H416="","",SUMIFS($J$5:$J$504,$C$5:$C$504,C416,$H$5:$H$504,H416,$B$5:$B$504,"&lt;="&amp;B416,$B$5:$B$504,"&gt;="&amp;Settings!$B$5))</f>
        <v/>
      </c>
      <c r="P416" s="9">
        <f>IF(H416="","",IFERROR(IF(AND(INDEX(Rates!$F$5:$F$26,MATCH(H416,Rates!$A$5:$A$26,0))=0,INDEX(Rates!$G$5:$G$26,MATCH(H416,Rates!$A$5:$A$26,0))=0),"Deduct (no threshold)",IF(OR(AND(INDEX(Rates!$F$5:$F$26,MATCH(H416,Rates!$A$5:$A$26,0))&gt;0,J416&gt;INDEX(Rates!$F$5:$F$26,MATCH(H416,Rates!$A$5:$A$26,0))),AND(INDEX(Rates!$G$5:$G$26,MATCH(H416,Rates!$A$5:$A$26,0))&gt;0,O416&gt;INDEX(Rates!$G$5:$G$26,MATCH(H416,Rates!$A$5:$A$26,0)))),"Deduct","Below threshold: check")),"?"))</f>
        <v/>
      </c>
      <c r="Q416" s="10" t="n"/>
      <c r="R416" s="16">
        <f>IF(OR(B416="",Q416=""),0,IF(Q416&gt;B416,((YEAR(Q416)-YEAR(B416))*12+MONTH(Q416)-MONTH(B416)+1),0))</f>
        <v/>
      </c>
      <c r="S416" s="15">
        <f>ROUND(N416*Settings!$B$8*R416,0)</f>
        <v/>
      </c>
      <c r="T416" s="17">
        <f>IF(B416="","",IF(MONTH(IF(Q416="",B416,Q416))=3,DATE(YEAR(IF(Q416="",B416,Q416)),4,30),DATE(YEAR(IF(Q416="",B416,Q416)),MONTH(IF(Q416="",B416,Q416))+1,7)))</f>
        <v/>
      </c>
      <c r="U416" s="10" t="n"/>
      <c r="V416" s="11" t="n"/>
      <c r="W416" s="16">
        <f>IF(OR(B416="",N416=0),0,IF(U416="",IF(Settings!$B$4&gt;T416,((YEAR(Settings!$B$4)-YEAR(IF(Q416="",B416,Q416)))*12+MONTH(Settings!$B$4)-MONTH(IF(Q416="",B416,Q416))+1),0),IF(U416&gt;T416,((YEAR(U416)-YEAR(IF(Q416="",B416,Q416)))*12+MONTH(U416)-MONTH(IF(Q416="",B416,Q416))+1),0)))</f>
        <v/>
      </c>
      <c r="X416" s="15">
        <f>ROUND(N416*Settings!$B$9*W416,0)</f>
        <v/>
      </c>
      <c r="Y416" s="15">
        <f>S416+X416</f>
        <v/>
      </c>
      <c r="Z416" s="18">
        <f>IF(B416="","",DATE(YEAR(IF(Q416="",B416,Q416)),MONTH(IF(Q416="",B416,Q416)),1))</f>
        <v/>
      </c>
      <c r="AA416" s="9">
        <f>IF(B416="","","Q"&amp;(INT(MOD(MONTH(IF(Q416="",B416,Q416))-4,12)/3)+1))</f>
        <v/>
      </c>
      <c r="AB416" s="9">
        <f>IF(H416="","",IFERROR(INDEX(Rates!$M$5:$M$26,MATCH(H416,Rates!$A$5:$A$26,0)),""))</f>
        <v/>
      </c>
    </row>
    <row r="417">
      <c r="A417" s="9">
        <f>IF(B417="","",ROW()-4)</f>
        <v/>
      </c>
      <c r="B417" s="10" t="n"/>
      <c r="C417" s="11" t="n"/>
      <c r="D417" s="11" t="n"/>
      <c r="E417" s="9">
        <f>IF(B417="","",IF(D417="","No PAN",IF(AND(LEN(D417)=10,ISERROR(VALUE(LEFT(D417,1))),ISERROR(VALUE(MID(D417,5,1))),ISNUMBER(VALUE(MID(D417,6,4))),ISERROR(VALUE(RIGHT(D417,1)))),"Format OK","Check PAN")))</f>
        <v/>
      </c>
      <c r="F417" s="11" t="n"/>
      <c r="G417" s="9">
        <f>IF(B417="","",IF(F417&lt;&gt;"",F417,IF(E417&lt;&gt;"Format OK","Others",IF(OR(MID(D417,4,1)="P",MID(D417,4,1)="H"),"Individual/HUF",IF(MID(D417,4,1)="C","Company","Others")))))</f>
        <v/>
      </c>
      <c r="H417" s="11" t="n"/>
      <c r="I417" s="9">
        <f>IF(H417="","",IFERROR(INDEX(IF(G417="Individual/HUF",Rates!$C$5:$C$26,IF(G417="Company",Rates!$D$5:$D$26,Rates!$E$5:$E$26)),MATCH(H417,Rates!$A$5:$A$26,0)),"?"))</f>
        <v/>
      </c>
      <c r="J417" s="12" t="n"/>
      <c r="K417" s="13">
        <f>IF(H417="","",IFERROR(INDEX(IF(G417="Individual/HUF",Rates!$I$5:$I$26,IF(G417="Company",Rates!$J$5:$J$26,Rates!$K$5:$K$26)),MATCH(H417,Rates!$A$5:$A$26,0)),""))</f>
        <v/>
      </c>
      <c r="L417" s="14" t="n"/>
      <c r="M417" s="13">
        <f>IF(H417="","",IF(L417&lt;&gt;"",IF(E417="Format OK",L417,MAX(L417,INDEX(Rates!$L$5:$L$26,MATCH(H417,Rates!$A$5:$A$26,0)))),IF(K417="","rate?",IF(E417="Format OK",K417,MAX(K417,INDEX(Rates!$L$5:$L$26,MATCH(H417,Rates!$A$5:$A$26,0)))))))</f>
        <v/>
      </c>
      <c r="N417" s="15">
        <f>IF(OR(H417="",NOT(ISNUMBER(M417))),0,IF(AND(LEFT(P417,5)="Below",L417=""),0,ROUND(J417*M417,0)))</f>
        <v/>
      </c>
      <c r="O417" s="15">
        <f>IF(H417="","",SUMIFS($J$5:$J$504,$C$5:$C$504,C417,$H$5:$H$504,H417,$B$5:$B$504,"&lt;="&amp;B417,$B$5:$B$504,"&gt;="&amp;Settings!$B$5))</f>
        <v/>
      </c>
      <c r="P417" s="9">
        <f>IF(H417="","",IFERROR(IF(AND(INDEX(Rates!$F$5:$F$26,MATCH(H417,Rates!$A$5:$A$26,0))=0,INDEX(Rates!$G$5:$G$26,MATCH(H417,Rates!$A$5:$A$26,0))=0),"Deduct (no threshold)",IF(OR(AND(INDEX(Rates!$F$5:$F$26,MATCH(H417,Rates!$A$5:$A$26,0))&gt;0,J417&gt;INDEX(Rates!$F$5:$F$26,MATCH(H417,Rates!$A$5:$A$26,0))),AND(INDEX(Rates!$G$5:$G$26,MATCH(H417,Rates!$A$5:$A$26,0))&gt;0,O417&gt;INDEX(Rates!$G$5:$G$26,MATCH(H417,Rates!$A$5:$A$26,0)))),"Deduct","Below threshold: check")),"?"))</f>
        <v/>
      </c>
      <c r="Q417" s="10" t="n"/>
      <c r="R417" s="16">
        <f>IF(OR(B417="",Q417=""),0,IF(Q417&gt;B417,((YEAR(Q417)-YEAR(B417))*12+MONTH(Q417)-MONTH(B417)+1),0))</f>
        <v/>
      </c>
      <c r="S417" s="15">
        <f>ROUND(N417*Settings!$B$8*R417,0)</f>
        <v/>
      </c>
      <c r="T417" s="17">
        <f>IF(B417="","",IF(MONTH(IF(Q417="",B417,Q417))=3,DATE(YEAR(IF(Q417="",B417,Q417)),4,30),DATE(YEAR(IF(Q417="",B417,Q417)),MONTH(IF(Q417="",B417,Q417))+1,7)))</f>
        <v/>
      </c>
      <c r="U417" s="10" t="n"/>
      <c r="V417" s="11" t="n"/>
      <c r="W417" s="16">
        <f>IF(OR(B417="",N417=0),0,IF(U417="",IF(Settings!$B$4&gt;T417,((YEAR(Settings!$B$4)-YEAR(IF(Q417="",B417,Q417)))*12+MONTH(Settings!$B$4)-MONTH(IF(Q417="",B417,Q417))+1),0),IF(U417&gt;T417,((YEAR(U417)-YEAR(IF(Q417="",B417,Q417)))*12+MONTH(U417)-MONTH(IF(Q417="",B417,Q417))+1),0)))</f>
        <v/>
      </c>
      <c r="X417" s="15">
        <f>ROUND(N417*Settings!$B$9*W417,0)</f>
        <v/>
      </c>
      <c r="Y417" s="15">
        <f>S417+X417</f>
        <v/>
      </c>
      <c r="Z417" s="18">
        <f>IF(B417="","",DATE(YEAR(IF(Q417="",B417,Q417)),MONTH(IF(Q417="",B417,Q417)),1))</f>
        <v/>
      </c>
      <c r="AA417" s="9">
        <f>IF(B417="","","Q"&amp;(INT(MOD(MONTH(IF(Q417="",B417,Q417))-4,12)/3)+1))</f>
        <v/>
      </c>
      <c r="AB417" s="9">
        <f>IF(H417="","",IFERROR(INDEX(Rates!$M$5:$M$26,MATCH(H417,Rates!$A$5:$A$26,0)),""))</f>
        <v/>
      </c>
    </row>
    <row r="418">
      <c r="A418" s="9">
        <f>IF(B418="","",ROW()-4)</f>
        <v/>
      </c>
      <c r="B418" s="10" t="n"/>
      <c r="C418" s="11" t="n"/>
      <c r="D418" s="11" t="n"/>
      <c r="E418" s="9">
        <f>IF(B418="","",IF(D418="","No PAN",IF(AND(LEN(D418)=10,ISERROR(VALUE(LEFT(D418,1))),ISERROR(VALUE(MID(D418,5,1))),ISNUMBER(VALUE(MID(D418,6,4))),ISERROR(VALUE(RIGHT(D418,1)))),"Format OK","Check PAN")))</f>
        <v/>
      </c>
      <c r="F418" s="11" t="n"/>
      <c r="G418" s="9">
        <f>IF(B418="","",IF(F418&lt;&gt;"",F418,IF(E418&lt;&gt;"Format OK","Others",IF(OR(MID(D418,4,1)="P",MID(D418,4,1)="H"),"Individual/HUF",IF(MID(D418,4,1)="C","Company","Others")))))</f>
        <v/>
      </c>
      <c r="H418" s="11" t="n"/>
      <c r="I418" s="9">
        <f>IF(H418="","",IFERROR(INDEX(IF(G418="Individual/HUF",Rates!$C$5:$C$26,IF(G418="Company",Rates!$D$5:$D$26,Rates!$E$5:$E$26)),MATCH(H418,Rates!$A$5:$A$26,0)),"?"))</f>
        <v/>
      </c>
      <c r="J418" s="12" t="n"/>
      <c r="K418" s="13">
        <f>IF(H418="","",IFERROR(INDEX(IF(G418="Individual/HUF",Rates!$I$5:$I$26,IF(G418="Company",Rates!$J$5:$J$26,Rates!$K$5:$K$26)),MATCH(H418,Rates!$A$5:$A$26,0)),""))</f>
        <v/>
      </c>
      <c r="L418" s="14" t="n"/>
      <c r="M418" s="13">
        <f>IF(H418="","",IF(L418&lt;&gt;"",IF(E418="Format OK",L418,MAX(L418,INDEX(Rates!$L$5:$L$26,MATCH(H418,Rates!$A$5:$A$26,0)))),IF(K418="","rate?",IF(E418="Format OK",K418,MAX(K418,INDEX(Rates!$L$5:$L$26,MATCH(H418,Rates!$A$5:$A$26,0)))))))</f>
        <v/>
      </c>
      <c r="N418" s="15">
        <f>IF(OR(H418="",NOT(ISNUMBER(M418))),0,IF(AND(LEFT(P418,5)="Below",L418=""),0,ROUND(J418*M418,0)))</f>
        <v/>
      </c>
      <c r="O418" s="15">
        <f>IF(H418="","",SUMIFS($J$5:$J$504,$C$5:$C$504,C418,$H$5:$H$504,H418,$B$5:$B$504,"&lt;="&amp;B418,$B$5:$B$504,"&gt;="&amp;Settings!$B$5))</f>
        <v/>
      </c>
      <c r="P418" s="9">
        <f>IF(H418="","",IFERROR(IF(AND(INDEX(Rates!$F$5:$F$26,MATCH(H418,Rates!$A$5:$A$26,0))=0,INDEX(Rates!$G$5:$G$26,MATCH(H418,Rates!$A$5:$A$26,0))=0),"Deduct (no threshold)",IF(OR(AND(INDEX(Rates!$F$5:$F$26,MATCH(H418,Rates!$A$5:$A$26,0))&gt;0,J418&gt;INDEX(Rates!$F$5:$F$26,MATCH(H418,Rates!$A$5:$A$26,0))),AND(INDEX(Rates!$G$5:$G$26,MATCH(H418,Rates!$A$5:$A$26,0))&gt;0,O418&gt;INDEX(Rates!$G$5:$G$26,MATCH(H418,Rates!$A$5:$A$26,0)))),"Deduct","Below threshold: check")),"?"))</f>
        <v/>
      </c>
      <c r="Q418" s="10" t="n"/>
      <c r="R418" s="16">
        <f>IF(OR(B418="",Q418=""),0,IF(Q418&gt;B418,((YEAR(Q418)-YEAR(B418))*12+MONTH(Q418)-MONTH(B418)+1),0))</f>
        <v/>
      </c>
      <c r="S418" s="15">
        <f>ROUND(N418*Settings!$B$8*R418,0)</f>
        <v/>
      </c>
      <c r="T418" s="17">
        <f>IF(B418="","",IF(MONTH(IF(Q418="",B418,Q418))=3,DATE(YEAR(IF(Q418="",B418,Q418)),4,30),DATE(YEAR(IF(Q418="",B418,Q418)),MONTH(IF(Q418="",B418,Q418))+1,7)))</f>
        <v/>
      </c>
      <c r="U418" s="10" t="n"/>
      <c r="V418" s="11" t="n"/>
      <c r="W418" s="16">
        <f>IF(OR(B418="",N418=0),0,IF(U418="",IF(Settings!$B$4&gt;T418,((YEAR(Settings!$B$4)-YEAR(IF(Q418="",B418,Q418)))*12+MONTH(Settings!$B$4)-MONTH(IF(Q418="",B418,Q418))+1),0),IF(U418&gt;T418,((YEAR(U418)-YEAR(IF(Q418="",B418,Q418)))*12+MONTH(U418)-MONTH(IF(Q418="",B418,Q418))+1),0)))</f>
        <v/>
      </c>
      <c r="X418" s="15">
        <f>ROUND(N418*Settings!$B$9*W418,0)</f>
        <v/>
      </c>
      <c r="Y418" s="15">
        <f>S418+X418</f>
        <v/>
      </c>
      <c r="Z418" s="18">
        <f>IF(B418="","",DATE(YEAR(IF(Q418="",B418,Q418)),MONTH(IF(Q418="",B418,Q418)),1))</f>
        <v/>
      </c>
      <c r="AA418" s="9">
        <f>IF(B418="","","Q"&amp;(INT(MOD(MONTH(IF(Q418="",B418,Q418))-4,12)/3)+1))</f>
        <v/>
      </c>
      <c r="AB418" s="9">
        <f>IF(H418="","",IFERROR(INDEX(Rates!$M$5:$M$26,MATCH(H418,Rates!$A$5:$A$26,0)),""))</f>
        <v/>
      </c>
    </row>
    <row r="419">
      <c r="A419" s="9">
        <f>IF(B419="","",ROW()-4)</f>
        <v/>
      </c>
      <c r="B419" s="10" t="n"/>
      <c r="C419" s="11" t="n"/>
      <c r="D419" s="11" t="n"/>
      <c r="E419" s="9">
        <f>IF(B419="","",IF(D419="","No PAN",IF(AND(LEN(D419)=10,ISERROR(VALUE(LEFT(D419,1))),ISERROR(VALUE(MID(D419,5,1))),ISNUMBER(VALUE(MID(D419,6,4))),ISERROR(VALUE(RIGHT(D419,1)))),"Format OK","Check PAN")))</f>
        <v/>
      </c>
      <c r="F419" s="11" t="n"/>
      <c r="G419" s="9">
        <f>IF(B419="","",IF(F419&lt;&gt;"",F419,IF(E419&lt;&gt;"Format OK","Others",IF(OR(MID(D419,4,1)="P",MID(D419,4,1)="H"),"Individual/HUF",IF(MID(D419,4,1)="C","Company","Others")))))</f>
        <v/>
      </c>
      <c r="H419" s="11" t="n"/>
      <c r="I419" s="9">
        <f>IF(H419="","",IFERROR(INDEX(IF(G419="Individual/HUF",Rates!$C$5:$C$26,IF(G419="Company",Rates!$D$5:$D$26,Rates!$E$5:$E$26)),MATCH(H419,Rates!$A$5:$A$26,0)),"?"))</f>
        <v/>
      </c>
      <c r="J419" s="12" t="n"/>
      <c r="K419" s="13">
        <f>IF(H419="","",IFERROR(INDEX(IF(G419="Individual/HUF",Rates!$I$5:$I$26,IF(G419="Company",Rates!$J$5:$J$26,Rates!$K$5:$K$26)),MATCH(H419,Rates!$A$5:$A$26,0)),""))</f>
        <v/>
      </c>
      <c r="L419" s="14" t="n"/>
      <c r="M419" s="13">
        <f>IF(H419="","",IF(L419&lt;&gt;"",IF(E419="Format OK",L419,MAX(L419,INDEX(Rates!$L$5:$L$26,MATCH(H419,Rates!$A$5:$A$26,0)))),IF(K419="","rate?",IF(E419="Format OK",K419,MAX(K419,INDEX(Rates!$L$5:$L$26,MATCH(H419,Rates!$A$5:$A$26,0)))))))</f>
        <v/>
      </c>
      <c r="N419" s="15">
        <f>IF(OR(H419="",NOT(ISNUMBER(M419))),0,IF(AND(LEFT(P419,5)="Below",L419=""),0,ROUND(J419*M419,0)))</f>
        <v/>
      </c>
      <c r="O419" s="15">
        <f>IF(H419="","",SUMIFS($J$5:$J$504,$C$5:$C$504,C419,$H$5:$H$504,H419,$B$5:$B$504,"&lt;="&amp;B419,$B$5:$B$504,"&gt;="&amp;Settings!$B$5))</f>
        <v/>
      </c>
      <c r="P419" s="9">
        <f>IF(H419="","",IFERROR(IF(AND(INDEX(Rates!$F$5:$F$26,MATCH(H419,Rates!$A$5:$A$26,0))=0,INDEX(Rates!$G$5:$G$26,MATCH(H419,Rates!$A$5:$A$26,0))=0),"Deduct (no threshold)",IF(OR(AND(INDEX(Rates!$F$5:$F$26,MATCH(H419,Rates!$A$5:$A$26,0))&gt;0,J419&gt;INDEX(Rates!$F$5:$F$26,MATCH(H419,Rates!$A$5:$A$26,0))),AND(INDEX(Rates!$G$5:$G$26,MATCH(H419,Rates!$A$5:$A$26,0))&gt;0,O419&gt;INDEX(Rates!$G$5:$G$26,MATCH(H419,Rates!$A$5:$A$26,0)))),"Deduct","Below threshold: check")),"?"))</f>
        <v/>
      </c>
      <c r="Q419" s="10" t="n"/>
      <c r="R419" s="16">
        <f>IF(OR(B419="",Q419=""),0,IF(Q419&gt;B419,((YEAR(Q419)-YEAR(B419))*12+MONTH(Q419)-MONTH(B419)+1),0))</f>
        <v/>
      </c>
      <c r="S419" s="15">
        <f>ROUND(N419*Settings!$B$8*R419,0)</f>
        <v/>
      </c>
      <c r="T419" s="17">
        <f>IF(B419="","",IF(MONTH(IF(Q419="",B419,Q419))=3,DATE(YEAR(IF(Q419="",B419,Q419)),4,30),DATE(YEAR(IF(Q419="",B419,Q419)),MONTH(IF(Q419="",B419,Q419))+1,7)))</f>
        <v/>
      </c>
      <c r="U419" s="10" t="n"/>
      <c r="V419" s="11" t="n"/>
      <c r="W419" s="16">
        <f>IF(OR(B419="",N419=0),0,IF(U419="",IF(Settings!$B$4&gt;T419,((YEAR(Settings!$B$4)-YEAR(IF(Q419="",B419,Q419)))*12+MONTH(Settings!$B$4)-MONTH(IF(Q419="",B419,Q419))+1),0),IF(U419&gt;T419,((YEAR(U419)-YEAR(IF(Q419="",B419,Q419)))*12+MONTH(U419)-MONTH(IF(Q419="",B419,Q419))+1),0)))</f>
        <v/>
      </c>
      <c r="X419" s="15">
        <f>ROUND(N419*Settings!$B$9*W419,0)</f>
        <v/>
      </c>
      <c r="Y419" s="15">
        <f>S419+X419</f>
        <v/>
      </c>
      <c r="Z419" s="18">
        <f>IF(B419="","",DATE(YEAR(IF(Q419="",B419,Q419)),MONTH(IF(Q419="",B419,Q419)),1))</f>
        <v/>
      </c>
      <c r="AA419" s="9">
        <f>IF(B419="","","Q"&amp;(INT(MOD(MONTH(IF(Q419="",B419,Q419))-4,12)/3)+1))</f>
        <v/>
      </c>
      <c r="AB419" s="9">
        <f>IF(H419="","",IFERROR(INDEX(Rates!$M$5:$M$26,MATCH(H419,Rates!$A$5:$A$26,0)),""))</f>
        <v/>
      </c>
    </row>
    <row r="420">
      <c r="A420" s="9">
        <f>IF(B420="","",ROW()-4)</f>
        <v/>
      </c>
      <c r="B420" s="10" t="n"/>
      <c r="C420" s="11" t="n"/>
      <c r="D420" s="11" t="n"/>
      <c r="E420" s="9">
        <f>IF(B420="","",IF(D420="","No PAN",IF(AND(LEN(D420)=10,ISERROR(VALUE(LEFT(D420,1))),ISERROR(VALUE(MID(D420,5,1))),ISNUMBER(VALUE(MID(D420,6,4))),ISERROR(VALUE(RIGHT(D420,1)))),"Format OK","Check PAN")))</f>
        <v/>
      </c>
      <c r="F420" s="11" t="n"/>
      <c r="G420" s="9">
        <f>IF(B420="","",IF(F420&lt;&gt;"",F420,IF(E420&lt;&gt;"Format OK","Others",IF(OR(MID(D420,4,1)="P",MID(D420,4,1)="H"),"Individual/HUF",IF(MID(D420,4,1)="C","Company","Others")))))</f>
        <v/>
      </c>
      <c r="H420" s="11" t="n"/>
      <c r="I420" s="9">
        <f>IF(H420="","",IFERROR(INDEX(IF(G420="Individual/HUF",Rates!$C$5:$C$26,IF(G420="Company",Rates!$D$5:$D$26,Rates!$E$5:$E$26)),MATCH(H420,Rates!$A$5:$A$26,0)),"?"))</f>
        <v/>
      </c>
      <c r="J420" s="12" t="n"/>
      <c r="K420" s="13">
        <f>IF(H420="","",IFERROR(INDEX(IF(G420="Individual/HUF",Rates!$I$5:$I$26,IF(G420="Company",Rates!$J$5:$J$26,Rates!$K$5:$K$26)),MATCH(H420,Rates!$A$5:$A$26,0)),""))</f>
        <v/>
      </c>
      <c r="L420" s="14" t="n"/>
      <c r="M420" s="13">
        <f>IF(H420="","",IF(L420&lt;&gt;"",IF(E420="Format OK",L420,MAX(L420,INDEX(Rates!$L$5:$L$26,MATCH(H420,Rates!$A$5:$A$26,0)))),IF(K420="","rate?",IF(E420="Format OK",K420,MAX(K420,INDEX(Rates!$L$5:$L$26,MATCH(H420,Rates!$A$5:$A$26,0)))))))</f>
        <v/>
      </c>
      <c r="N420" s="15">
        <f>IF(OR(H420="",NOT(ISNUMBER(M420))),0,IF(AND(LEFT(P420,5)="Below",L420=""),0,ROUND(J420*M420,0)))</f>
        <v/>
      </c>
      <c r="O420" s="15">
        <f>IF(H420="","",SUMIFS($J$5:$J$504,$C$5:$C$504,C420,$H$5:$H$504,H420,$B$5:$B$504,"&lt;="&amp;B420,$B$5:$B$504,"&gt;="&amp;Settings!$B$5))</f>
        <v/>
      </c>
      <c r="P420" s="9">
        <f>IF(H420="","",IFERROR(IF(AND(INDEX(Rates!$F$5:$F$26,MATCH(H420,Rates!$A$5:$A$26,0))=0,INDEX(Rates!$G$5:$G$26,MATCH(H420,Rates!$A$5:$A$26,0))=0),"Deduct (no threshold)",IF(OR(AND(INDEX(Rates!$F$5:$F$26,MATCH(H420,Rates!$A$5:$A$26,0))&gt;0,J420&gt;INDEX(Rates!$F$5:$F$26,MATCH(H420,Rates!$A$5:$A$26,0))),AND(INDEX(Rates!$G$5:$G$26,MATCH(H420,Rates!$A$5:$A$26,0))&gt;0,O420&gt;INDEX(Rates!$G$5:$G$26,MATCH(H420,Rates!$A$5:$A$26,0)))),"Deduct","Below threshold: check")),"?"))</f>
        <v/>
      </c>
      <c r="Q420" s="10" t="n"/>
      <c r="R420" s="16">
        <f>IF(OR(B420="",Q420=""),0,IF(Q420&gt;B420,((YEAR(Q420)-YEAR(B420))*12+MONTH(Q420)-MONTH(B420)+1),0))</f>
        <v/>
      </c>
      <c r="S420" s="15">
        <f>ROUND(N420*Settings!$B$8*R420,0)</f>
        <v/>
      </c>
      <c r="T420" s="17">
        <f>IF(B420="","",IF(MONTH(IF(Q420="",B420,Q420))=3,DATE(YEAR(IF(Q420="",B420,Q420)),4,30),DATE(YEAR(IF(Q420="",B420,Q420)),MONTH(IF(Q420="",B420,Q420))+1,7)))</f>
        <v/>
      </c>
      <c r="U420" s="10" t="n"/>
      <c r="V420" s="11" t="n"/>
      <c r="W420" s="16">
        <f>IF(OR(B420="",N420=0),0,IF(U420="",IF(Settings!$B$4&gt;T420,((YEAR(Settings!$B$4)-YEAR(IF(Q420="",B420,Q420)))*12+MONTH(Settings!$B$4)-MONTH(IF(Q420="",B420,Q420))+1),0),IF(U420&gt;T420,((YEAR(U420)-YEAR(IF(Q420="",B420,Q420)))*12+MONTH(U420)-MONTH(IF(Q420="",B420,Q420))+1),0)))</f>
        <v/>
      </c>
      <c r="X420" s="15">
        <f>ROUND(N420*Settings!$B$9*W420,0)</f>
        <v/>
      </c>
      <c r="Y420" s="15">
        <f>S420+X420</f>
        <v/>
      </c>
      <c r="Z420" s="18">
        <f>IF(B420="","",DATE(YEAR(IF(Q420="",B420,Q420)),MONTH(IF(Q420="",B420,Q420)),1))</f>
        <v/>
      </c>
      <c r="AA420" s="9">
        <f>IF(B420="","","Q"&amp;(INT(MOD(MONTH(IF(Q420="",B420,Q420))-4,12)/3)+1))</f>
        <v/>
      </c>
      <c r="AB420" s="9">
        <f>IF(H420="","",IFERROR(INDEX(Rates!$M$5:$M$26,MATCH(H420,Rates!$A$5:$A$26,0)),""))</f>
        <v/>
      </c>
    </row>
    <row r="421">
      <c r="A421" s="9">
        <f>IF(B421="","",ROW()-4)</f>
        <v/>
      </c>
      <c r="B421" s="10" t="n"/>
      <c r="C421" s="11" t="n"/>
      <c r="D421" s="11" t="n"/>
      <c r="E421" s="9">
        <f>IF(B421="","",IF(D421="","No PAN",IF(AND(LEN(D421)=10,ISERROR(VALUE(LEFT(D421,1))),ISERROR(VALUE(MID(D421,5,1))),ISNUMBER(VALUE(MID(D421,6,4))),ISERROR(VALUE(RIGHT(D421,1)))),"Format OK","Check PAN")))</f>
        <v/>
      </c>
      <c r="F421" s="11" t="n"/>
      <c r="G421" s="9">
        <f>IF(B421="","",IF(F421&lt;&gt;"",F421,IF(E421&lt;&gt;"Format OK","Others",IF(OR(MID(D421,4,1)="P",MID(D421,4,1)="H"),"Individual/HUF",IF(MID(D421,4,1)="C","Company","Others")))))</f>
        <v/>
      </c>
      <c r="H421" s="11" t="n"/>
      <c r="I421" s="9">
        <f>IF(H421="","",IFERROR(INDEX(IF(G421="Individual/HUF",Rates!$C$5:$C$26,IF(G421="Company",Rates!$D$5:$D$26,Rates!$E$5:$E$26)),MATCH(H421,Rates!$A$5:$A$26,0)),"?"))</f>
        <v/>
      </c>
      <c r="J421" s="12" t="n"/>
      <c r="K421" s="13">
        <f>IF(H421="","",IFERROR(INDEX(IF(G421="Individual/HUF",Rates!$I$5:$I$26,IF(G421="Company",Rates!$J$5:$J$26,Rates!$K$5:$K$26)),MATCH(H421,Rates!$A$5:$A$26,0)),""))</f>
        <v/>
      </c>
      <c r="L421" s="14" t="n"/>
      <c r="M421" s="13">
        <f>IF(H421="","",IF(L421&lt;&gt;"",IF(E421="Format OK",L421,MAX(L421,INDEX(Rates!$L$5:$L$26,MATCH(H421,Rates!$A$5:$A$26,0)))),IF(K421="","rate?",IF(E421="Format OK",K421,MAX(K421,INDEX(Rates!$L$5:$L$26,MATCH(H421,Rates!$A$5:$A$26,0)))))))</f>
        <v/>
      </c>
      <c r="N421" s="15">
        <f>IF(OR(H421="",NOT(ISNUMBER(M421))),0,IF(AND(LEFT(P421,5)="Below",L421=""),0,ROUND(J421*M421,0)))</f>
        <v/>
      </c>
      <c r="O421" s="15">
        <f>IF(H421="","",SUMIFS($J$5:$J$504,$C$5:$C$504,C421,$H$5:$H$504,H421,$B$5:$B$504,"&lt;="&amp;B421,$B$5:$B$504,"&gt;="&amp;Settings!$B$5))</f>
        <v/>
      </c>
      <c r="P421" s="9">
        <f>IF(H421="","",IFERROR(IF(AND(INDEX(Rates!$F$5:$F$26,MATCH(H421,Rates!$A$5:$A$26,0))=0,INDEX(Rates!$G$5:$G$26,MATCH(H421,Rates!$A$5:$A$26,0))=0),"Deduct (no threshold)",IF(OR(AND(INDEX(Rates!$F$5:$F$26,MATCH(H421,Rates!$A$5:$A$26,0))&gt;0,J421&gt;INDEX(Rates!$F$5:$F$26,MATCH(H421,Rates!$A$5:$A$26,0))),AND(INDEX(Rates!$G$5:$G$26,MATCH(H421,Rates!$A$5:$A$26,0))&gt;0,O421&gt;INDEX(Rates!$G$5:$G$26,MATCH(H421,Rates!$A$5:$A$26,0)))),"Deduct","Below threshold: check")),"?"))</f>
        <v/>
      </c>
      <c r="Q421" s="10" t="n"/>
      <c r="R421" s="16">
        <f>IF(OR(B421="",Q421=""),0,IF(Q421&gt;B421,((YEAR(Q421)-YEAR(B421))*12+MONTH(Q421)-MONTH(B421)+1),0))</f>
        <v/>
      </c>
      <c r="S421" s="15">
        <f>ROUND(N421*Settings!$B$8*R421,0)</f>
        <v/>
      </c>
      <c r="T421" s="17">
        <f>IF(B421="","",IF(MONTH(IF(Q421="",B421,Q421))=3,DATE(YEAR(IF(Q421="",B421,Q421)),4,30),DATE(YEAR(IF(Q421="",B421,Q421)),MONTH(IF(Q421="",B421,Q421))+1,7)))</f>
        <v/>
      </c>
      <c r="U421" s="10" t="n"/>
      <c r="V421" s="11" t="n"/>
      <c r="W421" s="16">
        <f>IF(OR(B421="",N421=0),0,IF(U421="",IF(Settings!$B$4&gt;T421,((YEAR(Settings!$B$4)-YEAR(IF(Q421="",B421,Q421)))*12+MONTH(Settings!$B$4)-MONTH(IF(Q421="",B421,Q421))+1),0),IF(U421&gt;T421,((YEAR(U421)-YEAR(IF(Q421="",B421,Q421)))*12+MONTH(U421)-MONTH(IF(Q421="",B421,Q421))+1),0)))</f>
        <v/>
      </c>
      <c r="X421" s="15">
        <f>ROUND(N421*Settings!$B$9*W421,0)</f>
        <v/>
      </c>
      <c r="Y421" s="15">
        <f>S421+X421</f>
        <v/>
      </c>
      <c r="Z421" s="18">
        <f>IF(B421="","",DATE(YEAR(IF(Q421="",B421,Q421)),MONTH(IF(Q421="",B421,Q421)),1))</f>
        <v/>
      </c>
      <c r="AA421" s="9">
        <f>IF(B421="","","Q"&amp;(INT(MOD(MONTH(IF(Q421="",B421,Q421))-4,12)/3)+1))</f>
        <v/>
      </c>
      <c r="AB421" s="9">
        <f>IF(H421="","",IFERROR(INDEX(Rates!$M$5:$M$26,MATCH(H421,Rates!$A$5:$A$26,0)),""))</f>
        <v/>
      </c>
    </row>
    <row r="422">
      <c r="A422" s="9">
        <f>IF(B422="","",ROW()-4)</f>
        <v/>
      </c>
      <c r="B422" s="10" t="n"/>
      <c r="C422" s="11" t="n"/>
      <c r="D422" s="11" t="n"/>
      <c r="E422" s="9">
        <f>IF(B422="","",IF(D422="","No PAN",IF(AND(LEN(D422)=10,ISERROR(VALUE(LEFT(D422,1))),ISERROR(VALUE(MID(D422,5,1))),ISNUMBER(VALUE(MID(D422,6,4))),ISERROR(VALUE(RIGHT(D422,1)))),"Format OK","Check PAN")))</f>
        <v/>
      </c>
      <c r="F422" s="11" t="n"/>
      <c r="G422" s="9">
        <f>IF(B422="","",IF(F422&lt;&gt;"",F422,IF(E422&lt;&gt;"Format OK","Others",IF(OR(MID(D422,4,1)="P",MID(D422,4,1)="H"),"Individual/HUF",IF(MID(D422,4,1)="C","Company","Others")))))</f>
        <v/>
      </c>
      <c r="H422" s="11" t="n"/>
      <c r="I422" s="9">
        <f>IF(H422="","",IFERROR(INDEX(IF(G422="Individual/HUF",Rates!$C$5:$C$26,IF(G422="Company",Rates!$D$5:$D$26,Rates!$E$5:$E$26)),MATCH(H422,Rates!$A$5:$A$26,0)),"?"))</f>
        <v/>
      </c>
      <c r="J422" s="12" t="n"/>
      <c r="K422" s="13">
        <f>IF(H422="","",IFERROR(INDEX(IF(G422="Individual/HUF",Rates!$I$5:$I$26,IF(G422="Company",Rates!$J$5:$J$26,Rates!$K$5:$K$26)),MATCH(H422,Rates!$A$5:$A$26,0)),""))</f>
        <v/>
      </c>
      <c r="L422" s="14" t="n"/>
      <c r="M422" s="13">
        <f>IF(H422="","",IF(L422&lt;&gt;"",IF(E422="Format OK",L422,MAX(L422,INDEX(Rates!$L$5:$L$26,MATCH(H422,Rates!$A$5:$A$26,0)))),IF(K422="","rate?",IF(E422="Format OK",K422,MAX(K422,INDEX(Rates!$L$5:$L$26,MATCH(H422,Rates!$A$5:$A$26,0)))))))</f>
        <v/>
      </c>
      <c r="N422" s="15">
        <f>IF(OR(H422="",NOT(ISNUMBER(M422))),0,IF(AND(LEFT(P422,5)="Below",L422=""),0,ROUND(J422*M422,0)))</f>
        <v/>
      </c>
      <c r="O422" s="15">
        <f>IF(H422="","",SUMIFS($J$5:$J$504,$C$5:$C$504,C422,$H$5:$H$504,H422,$B$5:$B$504,"&lt;="&amp;B422,$B$5:$B$504,"&gt;="&amp;Settings!$B$5))</f>
        <v/>
      </c>
      <c r="P422" s="9">
        <f>IF(H422="","",IFERROR(IF(AND(INDEX(Rates!$F$5:$F$26,MATCH(H422,Rates!$A$5:$A$26,0))=0,INDEX(Rates!$G$5:$G$26,MATCH(H422,Rates!$A$5:$A$26,0))=0),"Deduct (no threshold)",IF(OR(AND(INDEX(Rates!$F$5:$F$26,MATCH(H422,Rates!$A$5:$A$26,0))&gt;0,J422&gt;INDEX(Rates!$F$5:$F$26,MATCH(H422,Rates!$A$5:$A$26,0))),AND(INDEX(Rates!$G$5:$G$26,MATCH(H422,Rates!$A$5:$A$26,0))&gt;0,O422&gt;INDEX(Rates!$G$5:$G$26,MATCH(H422,Rates!$A$5:$A$26,0)))),"Deduct","Below threshold: check")),"?"))</f>
        <v/>
      </c>
      <c r="Q422" s="10" t="n"/>
      <c r="R422" s="16">
        <f>IF(OR(B422="",Q422=""),0,IF(Q422&gt;B422,((YEAR(Q422)-YEAR(B422))*12+MONTH(Q422)-MONTH(B422)+1),0))</f>
        <v/>
      </c>
      <c r="S422" s="15">
        <f>ROUND(N422*Settings!$B$8*R422,0)</f>
        <v/>
      </c>
      <c r="T422" s="17">
        <f>IF(B422="","",IF(MONTH(IF(Q422="",B422,Q422))=3,DATE(YEAR(IF(Q422="",B422,Q422)),4,30),DATE(YEAR(IF(Q422="",B422,Q422)),MONTH(IF(Q422="",B422,Q422))+1,7)))</f>
        <v/>
      </c>
      <c r="U422" s="10" t="n"/>
      <c r="V422" s="11" t="n"/>
      <c r="W422" s="16">
        <f>IF(OR(B422="",N422=0),0,IF(U422="",IF(Settings!$B$4&gt;T422,((YEAR(Settings!$B$4)-YEAR(IF(Q422="",B422,Q422)))*12+MONTH(Settings!$B$4)-MONTH(IF(Q422="",B422,Q422))+1),0),IF(U422&gt;T422,((YEAR(U422)-YEAR(IF(Q422="",B422,Q422)))*12+MONTH(U422)-MONTH(IF(Q422="",B422,Q422))+1),0)))</f>
        <v/>
      </c>
      <c r="X422" s="15">
        <f>ROUND(N422*Settings!$B$9*W422,0)</f>
        <v/>
      </c>
      <c r="Y422" s="15">
        <f>S422+X422</f>
        <v/>
      </c>
      <c r="Z422" s="18">
        <f>IF(B422="","",DATE(YEAR(IF(Q422="",B422,Q422)),MONTH(IF(Q422="",B422,Q422)),1))</f>
        <v/>
      </c>
      <c r="AA422" s="9">
        <f>IF(B422="","","Q"&amp;(INT(MOD(MONTH(IF(Q422="",B422,Q422))-4,12)/3)+1))</f>
        <v/>
      </c>
      <c r="AB422" s="9">
        <f>IF(H422="","",IFERROR(INDEX(Rates!$M$5:$M$26,MATCH(H422,Rates!$A$5:$A$26,0)),""))</f>
        <v/>
      </c>
    </row>
    <row r="423">
      <c r="A423" s="9">
        <f>IF(B423="","",ROW()-4)</f>
        <v/>
      </c>
      <c r="B423" s="10" t="n"/>
      <c r="C423" s="11" t="n"/>
      <c r="D423" s="11" t="n"/>
      <c r="E423" s="9">
        <f>IF(B423="","",IF(D423="","No PAN",IF(AND(LEN(D423)=10,ISERROR(VALUE(LEFT(D423,1))),ISERROR(VALUE(MID(D423,5,1))),ISNUMBER(VALUE(MID(D423,6,4))),ISERROR(VALUE(RIGHT(D423,1)))),"Format OK","Check PAN")))</f>
        <v/>
      </c>
      <c r="F423" s="11" t="n"/>
      <c r="G423" s="9">
        <f>IF(B423="","",IF(F423&lt;&gt;"",F423,IF(E423&lt;&gt;"Format OK","Others",IF(OR(MID(D423,4,1)="P",MID(D423,4,1)="H"),"Individual/HUF",IF(MID(D423,4,1)="C","Company","Others")))))</f>
        <v/>
      </c>
      <c r="H423" s="11" t="n"/>
      <c r="I423" s="9">
        <f>IF(H423="","",IFERROR(INDEX(IF(G423="Individual/HUF",Rates!$C$5:$C$26,IF(G423="Company",Rates!$D$5:$D$26,Rates!$E$5:$E$26)),MATCH(H423,Rates!$A$5:$A$26,0)),"?"))</f>
        <v/>
      </c>
      <c r="J423" s="12" t="n"/>
      <c r="K423" s="13">
        <f>IF(H423="","",IFERROR(INDEX(IF(G423="Individual/HUF",Rates!$I$5:$I$26,IF(G423="Company",Rates!$J$5:$J$26,Rates!$K$5:$K$26)),MATCH(H423,Rates!$A$5:$A$26,0)),""))</f>
        <v/>
      </c>
      <c r="L423" s="14" t="n"/>
      <c r="M423" s="13">
        <f>IF(H423="","",IF(L423&lt;&gt;"",IF(E423="Format OK",L423,MAX(L423,INDEX(Rates!$L$5:$L$26,MATCH(H423,Rates!$A$5:$A$26,0)))),IF(K423="","rate?",IF(E423="Format OK",K423,MAX(K423,INDEX(Rates!$L$5:$L$26,MATCH(H423,Rates!$A$5:$A$26,0)))))))</f>
        <v/>
      </c>
      <c r="N423" s="15">
        <f>IF(OR(H423="",NOT(ISNUMBER(M423))),0,IF(AND(LEFT(P423,5)="Below",L423=""),0,ROUND(J423*M423,0)))</f>
        <v/>
      </c>
      <c r="O423" s="15">
        <f>IF(H423="","",SUMIFS($J$5:$J$504,$C$5:$C$504,C423,$H$5:$H$504,H423,$B$5:$B$504,"&lt;="&amp;B423,$B$5:$B$504,"&gt;="&amp;Settings!$B$5))</f>
        <v/>
      </c>
      <c r="P423" s="9">
        <f>IF(H423="","",IFERROR(IF(AND(INDEX(Rates!$F$5:$F$26,MATCH(H423,Rates!$A$5:$A$26,0))=0,INDEX(Rates!$G$5:$G$26,MATCH(H423,Rates!$A$5:$A$26,0))=0),"Deduct (no threshold)",IF(OR(AND(INDEX(Rates!$F$5:$F$26,MATCH(H423,Rates!$A$5:$A$26,0))&gt;0,J423&gt;INDEX(Rates!$F$5:$F$26,MATCH(H423,Rates!$A$5:$A$26,0))),AND(INDEX(Rates!$G$5:$G$26,MATCH(H423,Rates!$A$5:$A$26,0))&gt;0,O423&gt;INDEX(Rates!$G$5:$G$26,MATCH(H423,Rates!$A$5:$A$26,0)))),"Deduct","Below threshold: check")),"?"))</f>
        <v/>
      </c>
      <c r="Q423" s="10" t="n"/>
      <c r="R423" s="16">
        <f>IF(OR(B423="",Q423=""),0,IF(Q423&gt;B423,((YEAR(Q423)-YEAR(B423))*12+MONTH(Q423)-MONTH(B423)+1),0))</f>
        <v/>
      </c>
      <c r="S423" s="15">
        <f>ROUND(N423*Settings!$B$8*R423,0)</f>
        <v/>
      </c>
      <c r="T423" s="17">
        <f>IF(B423="","",IF(MONTH(IF(Q423="",B423,Q423))=3,DATE(YEAR(IF(Q423="",B423,Q423)),4,30),DATE(YEAR(IF(Q423="",B423,Q423)),MONTH(IF(Q423="",B423,Q423))+1,7)))</f>
        <v/>
      </c>
      <c r="U423" s="10" t="n"/>
      <c r="V423" s="11" t="n"/>
      <c r="W423" s="16">
        <f>IF(OR(B423="",N423=0),0,IF(U423="",IF(Settings!$B$4&gt;T423,((YEAR(Settings!$B$4)-YEAR(IF(Q423="",B423,Q423)))*12+MONTH(Settings!$B$4)-MONTH(IF(Q423="",B423,Q423))+1),0),IF(U423&gt;T423,((YEAR(U423)-YEAR(IF(Q423="",B423,Q423)))*12+MONTH(U423)-MONTH(IF(Q423="",B423,Q423))+1),0)))</f>
        <v/>
      </c>
      <c r="X423" s="15">
        <f>ROUND(N423*Settings!$B$9*W423,0)</f>
        <v/>
      </c>
      <c r="Y423" s="15">
        <f>S423+X423</f>
        <v/>
      </c>
      <c r="Z423" s="18">
        <f>IF(B423="","",DATE(YEAR(IF(Q423="",B423,Q423)),MONTH(IF(Q423="",B423,Q423)),1))</f>
        <v/>
      </c>
      <c r="AA423" s="9">
        <f>IF(B423="","","Q"&amp;(INT(MOD(MONTH(IF(Q423="",B423,Q423))-4,12)/3)+1))</f>
        <v/>
      </c>
      <c r="AB423" s="9">
        <f>IF(H423="","",IFERROR(INDEX(Rates!$M$5:$M$26,MATCH(H423,Rates!$A$5:$A$26,0)),""))</f>
        <v/>
      </c>
    </row>
    <row r="424">
      <c r="A424" s="9">
        <f>IF(B424="","",ROW()-4)</f>
        <v/>
      </c>
      <c r="B424" s="10" t="n"/>
      <c r="C424" s="11" t="n"/>
      <c r="D424" s="11" t="n"/>
      <c r="E424" s="9">
        <f>IF(B424="","",IF(D424="","No PAN",IF(AND(LEN(D424)=10,ISERROR(VALUE(LEFT(D424,1))),ISERROR(VALUE(MID(D424,5,1))),ISNUMBER(VALUE(MID(D424,6,4))),ISERROR(VALUE(RIGHT(D424,1)))),"Format OK","Check PAN")))</f>
        <v/>
      </c>
      <c r="F424" s="11" t="n"/>
      <c r="G424" s="9">
        <f>IF(B424="","",IF(F424&lt;&gt;"",F424,IF(E424&lt;&gt;"Format OK","Others",IF(OR(MID(D424,4,1)="P",MID(D424,4,1)="H"),"Individual/HUF",IF(MID(D424,4,1)="C","Company","Others")))))</f>
        <v/>
      </c>
      <c r="H424" s="11" t="n"/>
      <c r="I424" s="9">
        <f>IF(H424="","",IFERROR(INDEX(IF(G424="Individual/HUF",Rates!$C$5:$C$26,IF(G424="Company",Rates!$D$5:$D$26,Rates!$E$5:$E$26)),MATCH(H424,Rates!$A$5:$A$26,0)),"?"))</f>
        <v/>
      </c>
      <c r="J424" s="12" t="n"/>
      <c r="K424" s="13">
        <f>IF(H424="","",IFERROR(INDEX(IF(G424="Individual/HUF",Rates!$I$5:$I$26,IF(G424="Company",Rates!$J$5:$J$26,Rates!$K$5:$K$26)),MATCH(H424,Rates!$A$5:$A$26,0)),""))</f>
        <v/>
      </c>
      <c r="L424" s="14" t="n"/>
      <c r="M424" s="13">
        <f>IF(H424="","",IF(L424&lt;&gt;"",IF(E424="Format OK",L424,MAX(L424,INDEX(Rates!$L$5:$L$26,MATCH(H424,Rates!$A$5:$A$26,0)))),IF(K424="","rate?",IF(E424="Format OK",K424,MAX(K424,INDEX(Rates!$L$5:$L$26,MATCH(H424,Rates!$A$5:$A$26,0)))))))</f>
        <v/>
      </c>
      <c r="N424" s="15">
        <f>IF(OR(H424="",NOT(ISNUMBER(M424))),0,IF(AND(LEFT(P424,5)="Below",L424=""),0,ROUND(J424*M424,0)))</f>
        <v/>
      </c>
      <c r="O424" s="15">
        <f>IF(H424="","",SUMIFS($J$5:$J$504,$C$5:$C$504,C424,$H$5:$H$504,H424,$B$5:$B$504,"&lt;="&amp;B424,$B$5:$B$504,"&gt;="&amp;Settings!$B$5))</f>
        <v/>
      </c>
      <c r="P424" s="9">
        <f>IF(H424="","",IFERROR(IF(AND(INDEX(Rates!$F$5:$F$26,MATCH(H424,Rates!$A$5:$A$26,0))=0,INDEX(Rates!$G$5:$G$26,MATCH(H424,Rates!$A$5:$A$26,0))=0),"Deduct (no threshold)",IF(OR(AND(INDEX(Rates!$F$5:$F$26,MATCH(H424,Rates!$A$5:$A$26,0))&gt;0,J424&gt;INDEX(Rates!$F$5:$F$26,MATCH(H424,Rates!$A$5:$A$26,0))),AND(INDEX(Rates!$G$5:$G$26,MATCH(H424,Rates!$A$5:$A$26,0))&gt;0,O424&gt;INDEX(Rates!$G$5:$G$26,MATCH(H424,Rates!$A$5:$A$26,0)))),"Deduct","Below threshold: check")),"?"))</f>
        <v/>
      </c>
      <c r="Q424" s="10" t="n"/>
      <c r="R424" s="16">
        <f>IF(OR(B424="",Q424=""),0,IF(Q424&gt;B424,((YEAR(Q424)-YEAR(B424))*12+MONTH(Q424)-MONTH(B424)+1),0))</f>
        <v/>
      </c>
      <c r="S424" s="15">
        <f>ROUND(N424*Settings!$B$8*R424,0)</f>
        <v/>
      </c>
      <c r="T424" s="17">
        <f>IF(B424="","",IF(MONTH(IF(Q424="",B424,Q424))=3,DATE(YEAR(IF(Q424="",B424,Q424)),4,30),DATE(YEAR(IF(Q424="",B424,Q424)),MONTH(IF(Q424="",B424,Q424))+1,7)))</f>
        <v/>
      </c>
      <c r="U424" s="10" t="n"/>
      <c r="V424" s="11" t="n"/>
      <c r="W424" s="16">
        <f>IF(OR(B424="",N424=0),0,IF(U424="",IF(Settings!$B$4&gt;T424,((YEAR(Settings!$B$4)-YEAR(IF(Q424="",B424,Q424)))*12+MONTH(Settings!$B$4)-MONTH(IF(Q424="",B424,Q424))+1),0),IF(U424&gt;T424,((YEAR(U424)-YEAR(IF(Q424="",B424,Q424)))*12+MONTH(U424)-MONTH(IF(Q424="",B424,Q424))+1),0)))</f>
        <v/>
      </c>
      <c r="X424" s="15">
        <f>ROUND(N424*Settings!$B$9*W424,0)</f>
        <v/>
      </c>
      <c r="Y424" s="15">
        <f>S424+X424</f>
        <v/>
      </c>
      <c r="Z424" s="18">
        <f>IF(B424="","",DATE(YEAR(IF(Q424="",B424,Q424)),MONTH(IF(Q424="",B424,Q424)),1))</f>
        <v/>
      </c>
      <c r="AA424" s="9">
        <f>IF(B424="","","Q"&amp;(INT(MOD(MONTH(IF(Q424="",B424,Q424))-4,12)/3)+1))</f>
        <v/>
      </c>
      <c r="AB424" s="9">
        <f>IF(H424="","",IFERROR(INDEX(Rates!$M$5:$M$26,MATCH(H424,Rates!$A$5:$A$26,0)),""))</f>
        <v/>
      </c>
    </row>
    <row r="425">
      <c r="A425" s="9">
        <f>IF(B425="","",ROW()-4)</f>
        <v/>
      </c>
      <c r="B425" s="10" t="n"/>
      <c r="C425" s="11" t="n"/>
      <c r="D425" s="11" t="n"/>
      <c r="E425" s="9">
        <f>IF(B425="","",IF(D425="","No PAN",IF(AND(LEN(D425)=10,ISERROR(VALUE(LEFT(D425,1))),ISERROR(VALUE(MID(D425,5,1))),ISNUMBER(VALUE(MID(D425,6,4))),ISERROR(VALUE(RIGHT(D425,1)))),"Format OK","Check PAN")))</f>
        <v/>
      </c>
      <c r="F425" s="11" t="n"/>
      <c r="G425" s="9">
        <f>IF(B425="","",IF(F425&lt;&gt;"",F425,IF(E425&lt;&gt;"Format OK","Others",IF(OR(MID(D425,4,1)="P",MID(D425,4,1)="H"),"Individual/HUF",IF(MID(D425,4,1)="C","Company","Others")))))</f>
        <v/>
      </c>
      <c r="H425" s="11" t="n"/>
      <c r="I425" s="9">
        <f>IF(H425="","",IFERROR(INDEX(IF(G425="Individual/HUF",Rates!$C$5:$C$26,IF(G425="Company",Rates!$D$5:$D$26,Rates!$E$5:$E$26)),MATCH(H425,Rates!$A$5:$A$26,0)),"?"))</f>
        <v/>
      </c>
      <c r="J425" s="12" t="n"/>
      <c r="K425" s="13">
        <f>IF(H425="","",IFERROR(INDEX(IF(G425="Individual/HUF",Rates!$I$5:$I$26,IF(G425="Company",Rates!$J$5:$J$26,Rates!$K$5:$K$26)),MATCH(H425,Rates!$A$5:$A$26,0)),""))</f>
        <v/>
      </c>
      <c r="L425" s="14" t="n"/>
      <c r="M425" s="13">
        <f>IF(H425="","",IF(L425&lt;&gt;"",IF(E425="Format OK",L425,MAX(L425,INDEX(Rates!$L$5:$L$26,MATCH(H425,Rates!$A$5:$A$26,0)))),IF(K425="","rate?",IF(E425="Format OK",K425,MAX(K425,INDEX(Rates!$L$5:$L$26,MATCH(H425,Rates!$A$5:$A$26,0)))))))</f>
        <v/>
      </c>
      <c r="N425" s="15">
        <f>IF(OR(H425="",NOT(ISNUMBER(M425))),0,IF(AND(LEFT(P425,5)="Below",L425=""),0,ROUND(J425*M425,0)))</f>
        <v/>
      </c>
      <c r="O425" s="15">
        <f>IF(H425="","",SUMIFS($J$5:$J$504,$C$5:$C$504,C425,$H$5:$H$504,H425,$B$5:$B$504,"&lt;="&amp;B425,$B$5:$B$504,"&gt;="&amp;Settings!$B$5))</f>
        <v/>
      </c>
      <c r="P425" s="9">
        <f>IF(H425="","",IFERROR(IF(AND(INDEX(Rates!$F$5:$F$26,MATCH(H425,Rates!$A$5:$A$26,0))=0,INDEX(Rates!$G$5:$G$26,MATCH(H425,Rates!$A$5:$A$26,0))=0),"Deduct (no threshold)",IF(OR(AND(INDEX(Rates!$F$5:$F$26,MATCH(H425,Rates!$A$5:$A$26,0))&gt;0,J425&gt;INDEX(Rates!$F$5:$F$26,MATCH(H425,Rates!$A$5:$A$26,0))),AND(INDEX(Rates!$G$5:$G$26,MATCH(H425,Rates!$A$5:$A$26,0))&gt;0,O425&gt;INDEX(Rates!$G$5:$G$26,MATCH(H425,Rates!$A$5:$A$26,0)))),"Deduct","Below threshold: check")),"?"))</f>
        <v/>
      </c>
      <c r="Q425" s="10" t="n"/>
      <c r="R425" s="16">
        <f>IF(OR(B425="",Q425=""),0,IF(Q425&gt;B425,((YEAR(Q425)-YEAR(B425))*12+MONTH(Q425)-MONTH(B425)+1),0))</f>
        <v/>
      </c>
      <c r="S425" s="15">
        <f>ROUND(N425*Settings!$B$8*R425,0)</f>
        <v/>
      </c>
      <c r="T425" s="17">
        <f>IF(B425="","",IF(MONTH(IF(Q425="",B425,Q425))=3,DATE(YEAR(IF(Q425="",B425,Q425)),4,30),DATE(YEAR(IF(Q425="",B425,Q425)),MONTH(IF(Q425="",B425,Q425))+1,7)))</f>
        <v/>
      </c>
      <c r="U425" s="10" t="n"/>
      <c r="V425" s="11" t="n"/>
      <c r="W425" s="16">
        <f>IF(OR(B425="",N425=0),0,IF(U425="",IF(Settings!$B$4&gt;T425,((YEAR(Settings!$B$4)-YEAR(IF(Q425="",B425,Q425)))*12+MONTH(Settings!$B$4)-MONTH(IF(Q425="",B425,Q425))+1),0),IF(U425&gt;T425,((YEAR(U425)-YEAR(IF(Q425="",B425,Q425)))*12+MONTH(U425)-MONTH(IF(Q425="",B425,Q425))+1),0)))</f>
        <v/>
      </c>
      <c r="X425" s="15">
        <f>ROUND(N425*Settings!$B$9*W425,0)</f>
        <v/>
      </c>
      <c r="Y425" s="15">
        <f>S425+X425</f>
        <v/>
      </c>
      <c r="Z425" s="18">
        <f>IF(B425="","",DATE(YEAR(IF(Q425="",B425,Q425)),MONTH(IF(Q425="",B425,Q425)),1))</f>
        <v/>
      </c>
      <c r="AA425" s="9">
        <f>IF(B425="","","Q"&amp;(INT(MOD(MONTH(IF(Q425="",B425,Q425))-4,12)/3)+1))</f>
        <v/>
      </c>
      <c r="AB425" s="9">
        <f>IF(H425="","",IFERROR(INDEX(Rates!$M$5:$M$26,MATCH(H425,Rates!$A$5:$A$26,0)),""))</f>
        <v/>
      </c>
    </row>
    <row r="426">
      <c r="A426" s="9">
        <f>IF(B426="","",ROW()-4)</f>
        <v/>
      </c>
      <c r="B426" s="10" t="n"/>
      <c r="C426" s="11" t="n"/>
      <c r="D426" s="11" t="n"/>
      <c r="E426" s="9">
        <f>IF(B426="","",IF(D426="","No PAN",IF(AND(LEN(D426)=10,ISERROR(VALUE(LEFT(D426,1))),ISERROR(VALUE(MID(D426,5,1))),ISNUMBER(VALUE(MID(D426,6,4))),ISERROR(VALUE(RIGHT(D426,1)))),"Format OK","Check PAN")))</f>
        <v/>
      </c>
      <c r="F426" s="11" t="n"/>
      <c r="G426" s="9">
        <f>IF(B426="","",IF(F426&lt;&gt;"",F426,IF(E426&lt;&gt;"Format OK","Others",IF(OR(MID(D426,4,1)="P",MID(D426,4,1)="H"),"Individual/HUF",IF(MID(D426,4,1)="C","Company","Others")))))</f>
        <v/>
      </c>
      <c r="H426" s="11" t="n"/>
      <c r="I426" s="9">
        <f>IF(H426="","",IFERROR(INDEX(IF(G426="Individual/HUF",Rates!$C$5:$C$26,IF(G426="Company",Rates!$D$5:$D$26,Rates!$E$5:$E$26)),MATCH(H426,Rates!$A$5:$A$26,0)),"?"))</f>
        <v/>
      </c>
      <c r="J426" s="12" t="n"/>
      <c r="K426" s="13">
        <f>IF(H426="","",IFERROR(INDEX(IF(G426="Individual/HUF",Rates!$I$5:$I$26,IF(G426="Company",Rates!$J$5:$J$26,Rates!$K$5:$K$26)),MATCH(H426,Rates!$A$5:$A$26,0)),""))</f>
        <v/>
      </c>
      <c r="L426" s="14" t="n"/>
      <c r="M426" s="13">
        <f>IF(H426="","",IF(L426&lt;&gt;"",IF(E426="Format OK",L426,MAX(L426,INDEX(Rates!$L$5:$L$26,MATCH(H426,Rates!$A$5:$A$26,0)))),IF(K426="","rate?",IF(E426="Format OK",K426,MAX(K426,INDEX(Rates!$L$5:$L$26,MATCH(H426,Rates!$A$5:$A$26,0)))))))</f>
        <v/>
      </c>
      <c r="N426" s="15">
        <f>IF(OR(H426="",NOT(ISNUMBER(M426))),0,IF(AND(LEFT(P426,5)="Below",L426=""),0,ROUND(J426*M426,0)))</f>
        <v/>
      </c>
      <c r="O426" s="15">
        <f>IF(H426="","",SUMIFS($J$5:$J$504,$C$5:$C$504,C426,$H$5:$H$504,H426,$B$5:$B$504,"&lt;="&amp;B426,$B$5:$B$504,"&gt;="&amp;Settings!$B$5))</f>
        <v/>
      </c>
      <c r="P426" s="9">
        <f>IF(H426="","",IFERROR(IF(AND(INDEX(Rates!$F$5:$F$26,MATCH(H426,Rates!$A$5:$A$26,0))=0,INDEX(Rates!$G$5:$G$26,MATCH(H426,Rates!$A$5:$A$26,0))=0),"Deduct (no threshold)",IF(OR(AND(INDEX(Rates!$F$5:$F$26,MATCH(H426,Rates!$A$5:$A$26,0))&gt;0,J426&gt;INDEX(Rates!$F$5:$F$26,MATCH(H426,Rates!$A$5:$A$26,0))),AND(INDEX(Rates!$G$5:$G$26,MATCH(H426,Rates!$A$5:$A$26,0))&gt;0,O426&gt;INDEX(Rates!$G$5:$G$26,MATCH(H426,Rates!$A$5:$A$26,0)))),"Deduct","Below threshold: check")),"?"))</f>
        <v/>
      </c>
      <c r="Q426" s="10" t="n"/>
      <c r="R426" s="16">
        <f>IF(OR(B426="",Q426=""),0,IF(Q426&gt;B426,((YEAR(Q426)-YEAR(B426))*12+MONTH(Q426)-MONTH(B426)+1),0))</f>
        <v/>
      </c>
      <c r="S426" s="15">
        <f>ROUND(N426*Settings!$B$8*R426,0)</f>
        <v/>
      </c>
      <c r="T426" s="17">
        <f>IF(B426="","",IF(MONTH(IF(Q426="",B426,Q426))=3,DATE(YEAR(IF(Q426="",B426,Q426)),4,30),DATE(YEAR(IF(Q426="",B426,Q426)),MONTH(IF(Q426="",B426,Q426))+1,7)))</f>
        <v/>
      </c>
      <c r="U426" s="10" t="n"/>
      <c r="V426" s="11" t="n"/>
      <c r="W426" s="16">
        <f>IF(OR(B426="",N426=0),0,IF(U426="",IF(Settings!$B$4&gt;T426,((YEAR(Settings!$B$4)-YEAR(IF(Q426="",B426,Q426)))*12+MONTH(Settings!$B$4)-MONTH(IF(Q426="",B426,Q426))+1),0),IF(U426&gt;T426,((YEAR(U426)-YEAR(IF(Q426="",B426,Q426)))*12+MONTH(U426)-MONTH(IF(Q426="",B426,Q426))+1),0)))</f>
        <v/>
      </c>
      <c r="X426" s="15">
        <f>ROUND(N426*Settings!$B$9*W426,0)</f>
        <v/>
      </c>
      <c r="Y426" s="15">
        <f>S426+X426</f>
        <v/>
      </c>
      <c r="Z426" s="18">
        <f>IF(B426="","",DATE(YEAR(IF(Q426="",B426,Q426)),MONTH(IF(Q426="",B426,Q426)),1))</f>
        <v/>
      </c>
      <c r="AA426" s="9">
        <f>IF(B426="","","Q"&amp;(INT(MOD(MONTH(IF(Q426="",B426,Q426))-4,12)/3)+1))</f>
        <v/>
      </c>
      <c r="AB426" s="9">
        <f>IF(H426="","",IFERROR(INDEX(Rates!$M$5:$M$26,MATCH(H426,Rates!$A$5:$A$26,0)),""))</f>
        <v/>
      </c>
    </row>
    <row r="427">
      <c r="A427" s="9">
        <f>IF(B427="","",ROW()-4)</f>
        <v/>
      </c>
      <c r="B427" s="10" t="n"/>
      <c r="C427" s="11" t="n"/>
      <c r="D427" s="11" t="n"/>
      <c r="E427" s="9">
        <f>IF(B427="","",IF(D427="","No PAN",IF(AND(LEN(D427)=10,ISERROR(VALUE(LEFT(D427,1))),ISERROR(VALUE(MID(D427,5,1))),ISNUMBER(VALUE(MID(D427,6,4))),ISERROR(VALUE(RIGHT(D427,1)))),"Format OK","Check PAN")))</f>
        <v/>
      </c>
      <c r="F427" s="11" t="n"/>
      <c r="G427" s="9">
        <f>IF(B427="","",IF(F427&lt;&gt;"",F427,IF(E427&lt;&gt;"Format OK","Others",IF(OR(MID(D427,4,1)="P",MID(D427,4,1)="H"),"Individual/HUF",IF(MID(D427,4,1)="C","Company","Others")))))</f>
        <v/>
      </c>
      <c r="H427" s="11" t="n"/>
      <c r="I427" s="9">
        <f>IF(H427="","",IFERROR(INDEX(IF(G427="Individual/HUF",Rates!$C$5:$C$26,IF(G427="Company",Rates!$D$5:$D$26,Rates!$E$5:$E$26)),MATCH(H427,Rates!$A$5:$A$26,0)),"?"))</f>
        <v/>
      </c>
      <c r="J427" s="12" t="n"/>
      <c r="K427" s="13">
        <f>IF(H427="","",IFERROR(INDEX(IF(G427="Individual/HUF",Rates!$I$5:$I$26,IF(G427="Company",Rates!$J$5:$J$26,Rates!$K$5:$K$26)),MATCH(H427,Rates!$A$5:$A$26,0)),""))</f>
        <v/>
      </c>
      <c r="L427" s="14" t="n"/>
      <c r="M427" s="13">
        <f>IF(H427="","",IF(L427&lt;&gt;"",IF(E427="Format OK",L427,MAX(L427,INDEX(Rates!$L$5:$L$26,MATCH(H427,Rates!$A$5:$A$26,0)))),IF(K427="","rate?",IF(E427="Format OK",K427,MAX(K427,INDEX(Rates!$L$5:$L$26,MATCH(H427,Rates!$A$5:$A$26,0)))))))</f>
        <v/>
      </c>
      <c r="N427" s="15">
        <f>IF(OR(H427="",NOT(ISNUMBER(M427))),0,IF(AND(LEFT(P427,5)="Below",L427=""),0,ROUND(J427*M427,0)))</f>
        <v/>
      </c>
      <c r="O427" s="15">
        <f>IF(H427="","",SUMIFS($J$5:$J$504,$C$5:$C$504,C427,$H$5:$H$504,H427,$B$5:$B$504,"&lt;="&amp;B427,$B$5:$B$504,"&gt;="&amp;Settings!$B$5))</f>
        <v/>
      </c>
      <c r="P427" s="9">
        <f>IF(H427="","",IFERROR(IF(AND(INDEX(Rates!$F$5:$F$26,MATCH(H427,Rates!$A$5:$A$26,0))=0,INDEX(Rates!$G$5:$G$26,MATCH(H427,Rates!$A$5:$A$26,0))=0),"Deduct (no threshold)",IF(OR(AND(INDEX(Rates!$F$5:$F$26,MATCH(H427,Rates!$A$5:$A$26,0))&gt;0,J427&gt;INDEX(Rates!$F$5:$F$26,MATCH(H427,Rates!$A$5:$A$26,0))),AND(INDEX(Rates!$G$5:$G$26,MATCH(H427,Rates!$A$5:$A$26,0))&gt;0,O427&gt;INDEX(Rates!$G$5:$G$26,MATCH(H427,Rates!$A$5:$A$26,0)))),"Deduct","Below threshold: check")),"?"))</f>
        <v/>
      </c>
      <c r="Q427" s="10" t="n"/>
      <c r="R427" s="16">
        <f>IF(OR(B427="",Q427=""),0,IF(Q427&gt;B427,((YEAR(Q427)-YEAR(B427))*12+MONTH(Q427)-MONTH(B427)+1),0))</f>
        <v/>
      </c>
      <c r="S427" s="15">
        <f>ROUND(N427*Settings!$B$8*R427,0)</f>
        <v/>
      </c>
      <c r="T427" s="17">
        <f>IF(B427="","",IF(MONTH(IF(Q427="",B427,Q427))=3,DATE(YEAR(IF(Q427="",B427,Q427)),4,30),DATE(YEAR(IF(Q427="",B427,Q427)),MONTH(IF(Q427="",B427,Q427))+1,7)))</f>
        <v/>
      </c>
      <c r="U427" s="10" t="n"/>
      <c r="V427" s="11" t="n"/>
      <c r="W427" s="16">
        <f>IF(OR(B427="",N427=0),0,IF(U427="",IF(Settings!$B$4&gt;T427,((YEAR(Settings!$B$4)-YEAR(IF(Q427="",B427,Q427)))*12+MONTH(Settings!$B$4)-MONTH(IF(Q427="",B427,Q427))+1),0),IF(U427&gt;T427,((YEAR(U427)-YEAR(IF(Q427="",B427,Q427)))*12+MONTH(U427)-MONTH(IF(Q427="",B427,Q427))+1),0)))</f>
        <v/>
      </c>
      <c r="X427" s="15">
        <f>ROUND(N427*Settings!$B$9*W427,0)</f>
        <v/>
      </c>
      <c r="Y427" s="15">
        <f>S427+X427</f>
        <v/>
      </c>
      <c r="Z427" s="18">
        <f>IF(B427="","",DATE(YEAR(IF(Q427="",B427,Q427)),MONTH(IF(Q427="",B427,Q427)),1))</f>
        <v/>
      </c>
      <c r="AA427" s="9">
        <f>IF(B427="","","Q"&amp;(INT(MOD(MONTH(IF(Q427="",B427,Q427))-4,12)/3)+1))</f>
        <v/>
      </c>
      <c r="AB427" s="9">
        <f>IF(H427="","",IFERROR(INDEX(Rates!$M$5:$M$26,MATCH(H427,Rates!$A$5:$A$26,0)),""))</f>
        <v/>
      </c>
    </row>
    <row r="428">
      <c r="A428" s="9">
        <f>IF(B428="","",ROW()-4)</f>
        <v/>
      </c>
      <c r="B428" s="10" t="n"/>
      <c r="C428" s="11" t="n"/>
      <c r="D428" s="11" t="n"/>
      <c r="E428" s="9">
        <f>IF(B428="","",IF(D428="","No PAN",IF(AND(LEN(D428)=10,ISERROR(VALUE(LEFT(D428,1))),ISERROR(VALUE(MID(D428,5,1))),ISNUMBER(VALUE(MID(D428,6,4))),ISERROR(VALUE(RIGHT(D428,1)))),"Format OK","Check PAN")))</f>
        <v/>
      </c>
      <c r="F428" s="11" t="n"/>
      <c r="G428" s="9">
        <f>IF(B428="","",IF(F428&lt;&gt;"",F428,IF(E428&lt;&gt;"Format OK","Others",IF(OR(MID(D428,4,1)="P",MID(D428,4,1)="H"),"Individual/HUF",IF(MID(D428,4,1)="C","Company","Others")))))</f>
        <v/>
      </c>
      <c r="H428" s="11" t="n"/>
      <c r="I428" s="9">
        <f>IF(H428="","",IFERROR(INDEX(IF(G428="Individual/HUF",Rates!$C$5:$C$26,IF(G428="Company",Rates!$D$5:$D$26,Rates!$E$5:$E$26)),MATCH(H428,Rates!$A$5:$A$26,0)),"?"))</f>
        <v/>
      </c>
      <c r="J428" s="12" t="n"/>
      <c r="K428" s="13">
        <f>IF(H428="","",IFERROR(INDEX(IF(G428="Individual/HUF",Rates!$I$5:$I$26,IF(G428="Company",Rates!$J$5:$J$26,Rates!$K$5:$K$26)),MATCH(H428,Rates!$A$5:$A$26,0)),""))</f>
        <v/>
      </c>
      <c r="L428" s="14" t="n"/>
      <c r="M428" s="13">
        <f>IF(H428="","",IF(L428&lt;&gt;"",IF(E428="Format OK",L428,MAX(L428,INDEX(Rates!$L$5:$L$26,MATCH(H428,Rates!$A$5:$A$26,0)))),IF(K428="","rate?",IF(E428="Format OK",K428,MAX(K428,INDEX(Rates!$L$5:$L$26,MATCH(H428,Rates!$A$5:$A$26,0)))))))</f>
        <v/>
      </c>
      <c r="N428" s="15">
        <f>IF(OR(H428="",NOT(ISNUMBER(M428))),0,IF(AND(LEFT(P428,5)="Below",L428=""),0,ROUND(J428*M428,0)))</f>
        <v/>
      </c>
      <c r="O428" s="15">
        <f>IF(H428="","",SUMIFS($J$5:$J$504,$C$5:$C$504,C428,$H$5:$H$504,H428,$B$5:$B$504,"&lt;="&amp;B428,$B$5:$B$504,"&gt;="&amp;Settings!$B$5))</f>
        <v/>
      </c>
      <c r="P428" s="9">
        <f>IF(H428="","",IFERROR(IF(AND(INDEX(Rates!$F$5:$F$26,MATCH(H428,Rates!$A$5:$A$26,0))=0,INDEX(Rates!$G$5:$G$26,MATCH(H428,Rates!$A$5:$A$26,0))=0),"Deduct (no threshold)",IF(OR(AND(INDEX(Rates!$F$5:$F$26,MATCH(H428,Rates!$A$5:$A$26,0))&gt;0,J428&gt;INDEX(Rates!$F$5:$F$26,MATCH(H428,Rates!$A$5:$A$26,0))),AND(INDEX(Rates!$G$5:$G$26,MATCH(H428,Rates!$A$5:$A$26,0))&gt;0,O428&gt;INDEX(Rates!$G$5:$G$26,MATCH(H428,Rates!$A$5:$A$26,0)))),"Deduct","Below threshold: check")),"?"))</f>
        <v/>
      </c>
      <c r="Q428" s="10" t="n"/>
      <c r="R428" s="16">
        <f>IF(OR(B428="",Q428=""),0,IF(Q428&gt;B428,((YEAR(Q428)-YEAR(B428))*12+MONTH(Q428)-MONTH(B428)+1),0))</f>
        <v/>
      </c>
      <c r="S428" s="15">
        <f>ROUND(N428*Settings!$B$8*R428,0)</f>
        <v/>
      </c>
      <c r="T428" s="17">
        <f>IF(B428="","",IF(MONTH(IF(Q428="",B428,Q428))=3,DATE(YEAR(IF(Q428="",B428,Q428)),4,30),DATE(YEAR(IF(Q428="",B428,Q428)),MONTH(IF(Q428="",B428,Q428))+1,7)))</f>
        <v/>
      </c>
      <c r="U428" s="10" t="n"/>
      <c r="V428" s="11" t="n"/>
      <c r="W428" s="16">
        <f>IF(OR(B428="",N428=0),0,IF(U428="",IF(Settings!$B$4&gt;T428,((YEAR(Settings!$B$4)-YEAR(IF(Q428="",B428,Q428)))*12+MONTH(Settings!$B$4)-MONTH(IF(Q428="",B428,Q428))+1),0),IF(U428&gt;T428,((YEAR(U428)-YEAR(IF(Q428="",B428,Q428)))*12+MONTH(U428)-MONTH(IF(Q428="",B428,Q428))+1),0)))</f>
        <v/>
      </c>
      <c r="X428" s="15">
        <f>ROUND(N428*Settings!$B$9*W428,0)</f>
        <v/>
      </c>
      <c r="Y428" s="15">
        <f>S428+X428</f>
        <v/>
      </c>
      <c r="Z428" s="18">
        <f>IF(B428="","",DATE(YEAR(IF(Q428="",B428,Q428)),MONTH(IF(Q428="",B428,Q428)),1))</f>
        <v/>
      </c>
      <c r="AA428" s="9">
        <f>IF(B428="","","Q"&amp;(INT(MOD(MONTH(IF(Q428="",B428,Q428))-4,12)/3)+1))</f>
        <v/>
      </c>
      <c r="AB428" s="9">
        <f>IF(H428="","",IFERROR(INDEX(Rates!$M$5:$M$26,MATCH(H428,Rates!$A$5:$A$26,0)),""))</f>
        <v/>
      </c>
    </row>
    <row r="429">
      <c r="A429" s="9">
        <f>IF(B429="","",ROW()-4)</f>
        <v/>
      </c>
      <c r="B429" s="10" t="n"/>
      <c r="C429" s="11" t="n"/>
      <c r="D429" s="11" t="n"/>
      <c r="E429" s="9">
        <f>IF(B429="","",IF(D429="","No PAN",IF(AND(LEN(D429)=10,ISERROR(VALUE(LEFT(D429,1))),ISERROR(VALUE(MID(D429,5,1))),ISNUMBER(VALUE(MID(D429,6,4))),ISERROR(VALUE(RIGHT(D429,1)))),"Format OK","Check PAN")))</f>
        <v/>
      </c>
      <c r="F429" s="11" t="n"/>
      <c r="G429" s="9">
        <f>IF(B429="","",IF(F429&lt;&gt;"",F429,IF(E429&lt;&gt;"Format OK","Others",IF(OR(MID(D429,4,1)="P",MID(D429,4,1)="H"),"Individual/HUF",IF(MID(D429,4,1)="C","Company","Others")))))</f>
        <v/>
      </c>
      <c r="H429" s="11" t="n"/>
      <c r="I429" s="9">
        <f>IF(H429="","",IFERROR(INDEX(IF(G429="Individual/HUF",Rates!$C$5:$C$26,IF(G429="Company",Rates!$D$5:$D$26,Rates!$E$5:$E$26)),MATCH(H429,Rates!$A$5:$A$26,0)),"?"))</f>
        <v/>
      </c>
      <c r="J429" s="12" t="n"/>
      <c r="K429" s="13">
        <f>IF(H429="","",IFERROR(INDEX(IF(G429="Individual/HUF",Rates!$I$5:$I$26,IF(G429="Company",Rates!$J$5:$J$26,Rates!$K$5:$K$26)),MATCH(H429,Rates!$A$5:$A$26,0)),""))</f>
        <v/>
      </c>
      <c r="L429" s="14" t="n"/>
      <c r="M429" s="13">
        <f>IF(H429="","",IF(L429&lt;&gt;"",IF(E429="Format OK",L429,MAX(L429,INDEX(Rates!$L$5:$L$26,MATCH(H429,Rates!$A$5:$A$26,0)))),IF(K429="","rate?",IF(E429="Format OK",K429,MAX(K429,INDEX(Rates!$L$5:$L$26,MATCH(H429,Rates!$A$5:$A$26,0)))))))</f>
        <v/>
      </c>
      <c r="N429" s="15">
        <f>IF(OR(H429="",NOT(ISNUMBER(M429))),0,IF(AND(LEFT(P429,5)="Below",L429=""),0,ROUND(J429*M429,0)))</f>
        <v/>
      </c>
      <c r="O429" s="15">
        <f>IF(H429="","",SUMIFS($J$5:$J$504,$C$5:$C$504,C429,$H$5:$H$504,H429,$B$5:$B$504,"&lt;="&amp;B429,$B$5:$B$504,"&gt;="&amp;Settings!$B$5))</f>
        <v/>
      </c>
      <c r="P429" s="9">
        <f>IF(H429="","",IFERROR(IF(AND(INDEX(Rates!$F$5:$F$26,MATCH(H429,Rates!$A$5:$A$26,0))=0,INDEX(Rates!$G$5:$G$26,MATCH(H429,Rates!$A$5:$A$26,0))=0),"Deduct (no threshold)",IF(OR(AND(INDEX(Rates!$F$5:$F$26,MATCH(H429,Rates!$A$5:$A$26,0))&gt;0,J429&gt;INDEX(Rates!$F$5:$F$26,MATCH(H429,Rates!$A$5:$A$26,0))),AND(INDEX(Rates!$G$5:$G$26,MATCH(H429,Rates!$A$5:$A$26,0))&gt;0,O429&gt;INDEX(Rates!$G$5:$G$26,MATCH(H429,Rates!$A$5:$A$26,0)))),"Deduct","Below threshold: check")),"?"))</f>
        <v/>
      </c>
      <c r="Q429" s="10" t="n"/>
      <c r="R429" s="16">
        <f>IF(OR(B429="",Q429=""),0,IF(Q429&gt;B429,((YEAR(Q429)-YEAR(B429))*12+MONTH(Q429)-MONTH(B429)+1),0))</f>
        <v/>
      </c>
      <c r="S429" s="15">
        <f>ROUND(N429*Settings!$B$8*R429,0)</f>
        <v/>
      </c>
      <c r="T429" s="17">
        <f>IF(B429="","",IF(MONTH(IF(Q429="",B429,Q429))=3,DATE(YEAR(IF(Q429="",B429,Q429)),4,30),DATE(YEAR(IF(Q429="",B429,Q429)),MONTH(IF(Q429="",B429,Q429))+1,7)))</f>
        <v/>
      </c>
      <c r="U429" s="10" t="n"/>
      <c r="V429" s="11" t="n"/>
      <c r="W429" s="16">
        <f>IF(OR(B429="",N429=0),0,IF(U429="",IF(Settings!$B$4&gt;T429,((YEAR(Settings!$B$4)-YEAR(IF(Q429="",B429,Q429)))*12+MONTH(Settings!$B$4)-MONTH(IF(Q429="",B429,Q429))+1),0),IF(U429&gt;T429,((YEAR(U429)-YEAR(IF(Q429="",B429,Q429)))*12+MONTH(U429)-MONTH(IF(Q429="",B429,Q429))+1),0)))</f>
        <v/>
      </c>
      <c r="X429" s="15">
        <f>ROUND(N429*Settings!$B$9*W429,0)</f>
        <v/>
      </c>
      <c r="Y429" s="15">
        <f>S429+X429</f>
        <v/>
      </c>
      <c r="Z429" s="18">
        <f>IF(B429="","",DATE(YEAR(IF(Q429="",B429,Q429)),MONTH(IF(Q429="",B429,Q429)),1))</f>
        <v/>
      </c>
      <c r="AA429" s="9">
        <f>IF(B429="","","Q"&amp;(INT(MOD(MONTH(IF(Q429="",B429,Q429))-4,12)/3)+1))</f>
        <v/>
      </c>
      <c r="AB429" s="9">
        <f>IF(H429="","",IFERROR(INDEX(Rates!$M$5:$M$26,MATCH(H429,Rates!$A$5:$A$26,0)),""))</f>
        <v/>
      </c>
    </row>
    <row r="430">
      <c r="A430" s="9">
        <f>IF(B430="","",ROW()-4)</f>
        <v/>
      </c>
      <c r="B430" s="10" t="n"/>
      <c r="C430" s="11" t="n"/>
      <c r="D430" s="11" t="n"/>
      <c r="E430" s="9">
        <f>IF(B430="","",IF(D430="","No PAN",IF(AND(LEN(D430)=10,ISERROR(VALUE(LEFT(D430,1))),ISERROR(VALUE(MID(D430,5,1))),ISNUMBER(VALUE(MID(D430,6,4))),ISERROR(VALUE(RIGHT(D430,1)))),"Format OK","Check PAN")))</f>
        <v/>
      </c>
      <c r="F430" s="11" t="n"/>
      <c r="G430" s="9">
        <f>IF(B430="","",IF(F430&lt;&gt;"",F430,IF(E430&lt;&gt;"Format OK","Others",IF(OR(MID(D430,4,1)="P",MID(D430,4,1)="H"),"Individual/HUF",IF(MID(D430,4,1)="C","Company","Others")))))</f>
        <v/>
      </c>
      <c r="H430" s="11" t="n"/>
      <c r="I430" s="9">
        <f>IF(H430="","",IFERROR(INDEX(IF(G430="Individual/HUF",Rates!$C$5:$C$26,IF(G430="Company",Rates!$D$5:$D$26,Rates!$E$5:$E$26)),MATCH(H430,Rates!$A$5:$A$26,0)),"?"))</f>
        <v/>
      </c>
      <c r="J430" s="12" t="n"/>
      <c r="K430" s="13">
        <f>IF(H430="","",IFERROR(INDEX(IF(G430="Individual/HUF",Rates!$I$5:$I$26,IF(G430="Company",Rates!$J$5:$J$26,Rates!$K$5:$K$26)),MATCH(H430,Rates!$A$5:$A$26,0)),""))</f>
        <v/>
      </c>
      <c r="L430" s="14" t="n"/>
      <c r="M430" s="13">
        <f>IF(H430="","",IF(L430&lt;&gt;"",IF(E430="Format OK",L430,MAX(L430,INDEX(Rates!$L$5:$L$26,MATCH(H430,Rates!$A$5:$A$26,0)))),IF(K430="","rate?",IF(E430="Format OK",K430,MAX(K430,INDEX(Rates!$L$5:$L$26,MATCH(H430,Rates!$A$5:$A$26,0)))))))</f>
        <v/>
      </c>
      <c r="N430" s="15">
        <f>IF(OR(H430="",NOT(ISNUMBER(M430))),0,IF(AND(LEFT(P430,5)="Below",L430=""),0,ROUND(J430*M430,0)))</f>
        <v/>
      </c>
      <c r="O430" s="15">
        <f>IF(H430="","",SUMIFS($J$5:$J$504,$C$5:$C$504,C430,$H$5:$H$504,H430,$B$5:$B$504,"&lt;="&amp;B430,$B$5:$B$504,"&gt;="&amp;Settings!$B$5))</f>
        <v/>
      </c>
      <c r="P430" s="9">
        <f>IF(H430="","",IFERROR(IF(AND(INDEX(Rates!$F$5:$F$26,MATCH(H430,Rates!$A$5:$A$26,0))=0,INDEX(Rates!$G$5:$G$26,MATCH(H430,Rates!$A$5:$A$26,0))=0),"Deduct (no threshold)",IF(OR(AND(INDEX(Rates!$F$5:$F$26,MATCH(H430,Rates!$A$5:$A$26,0))&gt;0,J430&gt;INDEX(Rates!$F$5:$F$26,MATCH(H430,Rates!$A$5:$A$26,0))),AND(INDEX(Rates!$G$5:$G$26,MATCH(H430,Rates!$A$5:$A$26,0))&gt;0,O430&gt;INDEX(Rates!$G$5:$G$26,MATCH(H430,Rates!$A$5:$A$26,0)))),"Deduct","Below threshold: check")),"?"))</f>
        <v/>
      </c>
      <c r="Q430" s="10" t="n"/>
      <c r="R430" s="16">
        <f>IF(OR(B430="",Q430=""),0,IF(Q430&gt;B430,((YEAR(Q430)-YEAR(B430))*12+MONTH(Q430)-MONTH(B430)+1),0))</f>
        <v/>
      </c>
      <c r="S430" s="15">
        <f>ROUND(N430*Settings!$B$8*R430,0)</f>
        <v/>
      </c>
      <c r="T430" s="17">
        <f>IF(B430="","",IF(MONTH(IF(Q430="",B430,Q430))=3,DATE(YEAR(IF(Q430="",B430,Q430)),4,30),DATE(YEAR(IF(Q430="",B430,Q430)),MONTH(IF(Q430="",B430,Q430))+1,7)))</f>
        <v/>
      </c>
      <c r="U430" s="10" t="n"/>
      <c r="V430" s="11" t="n"/>
      <c r="W430" s="16">
        <f>IF(OR(B430="",N430=0),0,IF(U430="",IF(Settings!$B$4&gt;T430,((YEAR(Settings!$B$4)-YEAR(IF(Q430="",B430,Q430)))*12+MONTH(Settings!$B$4)-MONTH(IF(Q430="",B430,Q430))+1),0),IF(U430&gt;T430,((YEAR(U430)-YEAR(IF(Q430="",B430,Q430)))*12+MONTH(U430)-MONTH(IF(Q430="",B430,Q430))+1),0)))</f>
        <v/>
      </c>
      <c r="X430" s="15">
        <f>ROUND(N430*Settings!$B$9*W430,0)</f>
        <v/>
      </c>
      <c r="Y430" s="15">
        <f>S430+X430</f>
        <v/>
      </c>
      <c r="Z430" s="18">
        <f>IF(B430="","",DATE(YEAR(IF(Q430="",B430,Q430)),MONTH(IF(Q430="",B430,Q430)),1))</f>
        <v/>
      </c>
      <c r="AA430" s="9">
        <f>IF(B430="","","Q"&amp;(INT(MOD(MONTH(IF(Q430="",B430,Q430))-4,12)/3)+1))</f>
        <v/>
      </c>
      <c r="AB430" s="9">
        <f>IF(H430="","",IFERROR(INDEX(Rates!$M$5:$M$26,MATCH(H430,Rates!$A$5:$A$26,0)),""))</f>
        <v/>
      </c>
    </row>
    <row r="431">
      <c r="A431" s="9">
        <f>IF(B431="","",ROW()-4)</f>
        <v/>
      </c>
      <c r="B431" s="10" t="n"/>
      <c r="C431" s="11" t="n"/>
      <c r="D431" s="11" t="n"/>
      <c r="E431" s="9">
        <f>IF(B431="","",IF(D431="","No PAN",IF(AND(LEN(D431)=10,ISERROR(VALUE(LEFT(D431,1))),ISERROR(VALUE(MID(D431,5,1))),ISNUMBER(VALUE(MID(D431,6,4))),ISERROR(VALUE(RIGHT(D431,1)))),"Format OK","Check PAN")))</f>
        <v/>
      </c>
      <c r="F431" s="11" t="n"/>
      <c r="G431" s="9">
        <f>IF(B431="","",IF(F431&lt;&gt;"",F431,IF(E431&lt;&gt;"Format OK","Others",IF(OR(MID(D431,4,1)="P",MID(D431,4,1)="H"),"Individual/HUF",IF(MID(D431,4,1)="C","Company","Others")))))</f>
        <v/>
      </c>
      <c r="H431" s="11" t="n"/>
      <c r="I431" s="9">
        <f>IF(H431="","",IFERROR(INDEX(IF(G431="Individual/HUF",Rates!$C$5:$C$26,IF(G431="Company",Rates!$D$5:$D$26,Rates!$E$5:$E$26)),MATCH(H431,Rates!$A$5:$A$26,0)),"?"))</f>
        <v/>
      </c>
      <c r="J431" s="12" t="n"/>
      <c r="K431" s="13">
        <f>IF(H431="","",IFERROR(INDEX(IF(G431="Individual/HUF",Rates!$I$5:$I$26,IF(G431="Company",Rates!$J$5:$J$26,Rates!$K$5:$K$26)),MATCH(H431,Rates!$A$5:$A$26,0)),""))</f>
        <v/>
      </c>
      <c r="L431" s="14" t="n"/>
      <c r="M431" s="13">
        <f>IF(H431="","",IF(L431&lt;&gt;"",IF(E431="Format OK",L431,MAX(L431,INDEX(Rates!$L$5:$L$26,MATCH(H431,Rates!$A$5:$A$26,0)))),IF(K431="","rate?",IF(E431="Format OK",K431,MAX(K431,INDEX(Rates!$L$5:$L$26,MATCH(H431,Rates!$A$5:$A$26,0)))))))</f>
        <v/>
      </c>
      <c r="N431" s="15">
        <f>IF(OR(H431="",NOT(ISNUMBER(M431))),0,IF(AND(LEFT(P431,5)="Below",L431=""),0,ROUND(J431*M431,0)))</f>
        <v/>
      </c>
      <c r="O431" s="15">
        <f>IF(H431="","",SUMIFS($J$5:$J$504,$C$5:$C$504,C431,$H$5:$H$504,H431,$B$5:$B$504,"&lt;="&amp;B431,$B$5:$B$504,"&gt;="&amp;Settings!$B$5))</f>
        <v/>
      </c>
      <c r="P431" s="9">
        <f>IF(H431="","",IFERROR(IF(AND(INDEX(Rates!$F$5:$F$26,MATCH(H431,Rates!$A$5:$A$26,0))=0,INDEX(Rates!$G$5:$G$26,MATCH(H431,Rates!$A$5:$A$26,0))=0),"Deduct (no threshold)",IF(OR(AND(INDEX(Rates!$F$5:$F$26,MATCH(H431,Rates!$A$5:$A$26,0))&gt;0,J431&gt;INDEX(Rates!$F$5:$F$26,MATCH(H431,Rates!$A$5:$A$26,0))),AND(INDEX(Rates!$G$5:$G$26,MATCH(H431,Rates!$A$5:$A$26,0))&gt;0,O431&gt;INDEX(Rates!$G$5:$G$26,MATCH(H431,Rates!$A$5:$A$26,0)))),"Deduct","Below threshold: check")),"?"))</f>
        <v/>
      </c>
      <c r="Q431" s="10" t="n"/>
      <c r="R431" s="16">
        <f>IF(OR(B431="",Q431=""),0,IF(Q431&gt;B431,((YEAR(Q431)-YEAR(B431))*12+MONTH(Q431)-MONTH(B431)+1),0))</f>
        <v/>
      </c>
      <c r="S431" s="15">
        <f>ROUND(N431*Settings!$B$8*R431,0)</f>
        <v/>
      </c>
      <c r="T431" s="17">
        <f>IF(B431="","",IF(MONTH(IF(Q431="",B431,Q431))=3,DATE(YEAR(IF(Q431="",B431,Q431)),4,30),DATE(YEAR(IF(Q431="",B431,Q431)),MONTH(IF(Q431="",B431,Q431))+1,7)))</f>
        <v/>
      </c>
      <c r="U431" s="10" t="n"/>
      <c r="V431" s="11" t="n"/>
      <c r="W431" s="16">
        <f>IF(OR(B431="",N431=0),0,IF(U431="",IF(Settings!$B$4&gt;T431,((YEAR(Settings!$B$4)-YEAR(IF(Q431="",B431,Q431)))*12+MONTH(Settings!$B$4)-MONTH(IF(Q431="",B431,Q431))+1),0),IF(U431&gt;T431,((YEAR(U431)-YEAR(IF(Q431="",B431,Q431)))*12+MONTH(U431)-MONTH(IF(Q431="",B431,Q431))+1),0)))</f>
        <v/>
      </c>
      <c r="X431" s="15">
        <f>ROUND(N431*Settings!$B$9*W431,0)</f>
        <v/>
      </c>
      <c r="Y431" s="15">
        <f>S431+X431</f>
        <v/>
      </c>
      <c r="Z431" s="18">
        <f>IF(B431="","",DATE(YEAR(IF(Q431="",B431,Q431)),MONTH(IF(Q431="",B431,Q431)),1))</f>
        <v/>
      </c>
      <c r="AA431" s="9">
        <f>IF(B431="","","Q"&amp;(INT(MOD(MONTH(IF(Q431="",B431,Q431))-4,12)/3)+1))</f>
        <v/>
      </c>
      <c r="AB431" s="9">
        <f>IF(H431="","",IFERROR(INDEX(Rates!$M$5:$M$26,MATCH(H431,Rates!$A$5:$A$26,0)),""))</f>
        <v/>
      </c>
    </row>
    <row r="432">
      <c r="A432" s="9">
        <f>IF(B432="","",ROW()-4)</f>
        <v/>
      </c>
      <c r="B432" s="10" t="n"/>
      <c r="C432" s="11" t="n"/>
      <c r="D432" s="11" t="n"/>
      <c r="E432" s="9">
        <f>IF(B432="","",IF(D432="","No PAN",IF(AND(LEN(D432)=10,ISERROR(VALUE(LEFT(D432,1))),ISERROR(VALUE(MID(D432,5,1))),ISNUMBER(VALUE(MID(D432,6,4))),ISERROR(VALUE(RIGHT(D432,1)))),"Format OK","Check PAN")))</f>
        <v/>
      </c>
      <c r="F432" s="11" t="n"/>
      <c r="G432" s="9">
        <f>IF(B432="","",IF(F432&lt;&gt;"",F432,IF(E432&lt;&gt;"Format OK","Others",IF(OR(MID(D432,4,1)="P",MID(D432,4,1)="H"),"Individual/HUF",IF(MID(D432,4,1)="C","Company","Others")))))</f>
        <v/>
      </c>
      <c r="H432" s="11" t="n"/>
      <c r="I432" s="9">
        <f>IF(H432="","",IFERROR(INDEX(IF(G432="Individual/HUF",Rates!$C$5:$C$26,IF(G432="Company",Rates!$D$5:$D$26,Rates!$E$5:$E$26)),MATCH(H432,Rates!$A$5:$A$26,0)),"?"))</f>
        <v/>
      </c>
      <c r="J432" s="12" t="n"/>
      <c r="K432" s="13">
        <f>IF(H432="","",IFERROR(INDEX(IF(G432="Individual/HUF",Rates!$I$5:$I$26,IF(G432="Company",Rates!$J$5:$J$26,Rates!$K$5:$K$26)),MATCH(H432,Rates!$A$5:$A$26,0)),""))</f>
        <v/>
      </c>
      <c r="L432" s="14" t="n"/>
      <c r="M432" s="13">
        <f>IF(H432="","",IF(L432&lt;&gt;"",IF(E432="Format OK",L432,MAX(L432,INDEX(Rates!$L$5:$L$26,MATCH(H432,Rates!$A$5:$A$26,0)))),IF(K432="","rate?",IF(E432="Format OK",K432,MAX(K432,INDEX(Rates!$L$5:$L$26,MATCH(H432,Rates!$A$5:$A$26,0)))))))</f>
        <v/>
      </c>
      <c r="N432" s="15">
        <f>IF(OR(H432="",NOT(ISNUMBER(M432))),0,IF(AND(LEFT(P432,5)="Below",L432=""),0,ROUND(J432*M432,0)))</f>
        <v/>
      </c>
      <c r="O432" s="15">
        <f>IF(H432="","",SUMIFS($J$5:$J$504,$C$5:$C$504,C432,$H$5:$H$504,H432,$B$5:$B$504,"&lt;="&amp;B432,$B$5:$B$504,"&gt;="&amp;Settings!$B$5))</f>
        <v/>
      </c>
      <c r="P432" s="9">
        <f>IF(H432="","",IFERROR(IF(AND(INDEX(Rates!$F$5:$F$26,MATCH(H432,Rates!$A$5:$A$26,0))=0,INDEX(Rates!$G$5:$G$26,MATCH(H432,Rates!$A$5:$A$26,0))=0),"Deduct (no threshold)",IF(OR(AND(INDEX(Rates!$F$5:$F$26,MATCH(H432,Rates!$A$5:$A$26,0))&gt;0,J432&gt;INDEX(Rates!$F$5:$F$26,MATCH(H432,Rates!$A$5:$A$26,0))),AND(INDEX(Rates!$G$5:$G$26,MATCH(H432,Rates!$A$5:$A$26,0))&gt;0,O432&gt;INDEX(Rates!$G$5:$G$26,MATCH(H432,Rates!$A$5:$A$26,0)))),"Deduct","Below threshold: check")),"?"))</f>
        <v/>
      </c>
      <c r="Q432" s="10" t="n"/>
      <c r="R432" s="16">
        <f>IF(OR(B432="",Q432=""),0,IF(Q432&gt;B432,((YEAR(Q432)-YEAR(B432))*12+MONTH(Q432)-MONTH(B432)+1),0))</f>
        <v/>
      </c>
      <c r="S432" s="15">
        <f>ROUND(N432*Settings!$B$8*R432,0)</f>
        <v/>
      </c>
      <c r="T432" s="17">
        <f>IF(B432="","",IF(MONTH(IF(Q432="",B432,Q432))=3,DATE(YEAR(IF(Q432="",B432,Q432)),4,30),DATE(YEAR(IF(Q432="",B432,Q432)),MONTH(IF(Q432="",B432,Q432))+1,7)))</f>
        <v/>
      </c>
      <c r="U432" s="10" t="n"/>
      <c r="V432" s="11" t="n"/>
      <c r="W432" s="16">
        <f>IF(OR(B432="",N432=0),0,IF(U432="",IF(Settings!$B$4&gt;T432,((YEAR(Settings!$B$4)-YEAR(IF(Q432="",B432,Q432)))*12+MONTH(Settings!$B$4)-MONTH(IF(Q432="",B432,Q432))+1),0),IF(U432&gt;T432,((YEAR(U432)-YEAR(IF(Q432="",B432,Q432)))*12+MONTH(U432)-MONTH(IF(Q432="",B432,Q432))+1),0)))</f>
        <v/>
      </c>
      <c r="X432" s="15">
        <f>ROUND(N432*Settings!$B$9*W432,0)</f>
        <v/>
      </c>
      <c r="Y432" s="15">
        <f>S432+X432</f>
        <v/>
      </c>
      <c r="Z432" s="18">
        <f>IF(B432="","",DATE(YEAR(IF(Q432="",B432,Q432)),MONTH(IF(Q432="",B432,Q432)),1))</f>
        <v/>
      </c>
      <c r="AA432" s="9">
        <f>IF(B432="","","Q"&amp;(INT(MOD(MONTH(IF(Q432="",B432,Q432))-4,12)/3)+1))</f>
        <v/>
      </c>
      <c r="AB432" s="9">
        <f>IF(H432="","",IFERROR(INDEX(Rates!$M$5:$M$26,MATCH(H432,Rates!$A$5:$A$26,0)),""))</f>
        <v/>
      </c>
    </row>
    <row r="433">
      <c r="A433" s="9">
        <f>IF(B433="","",ROW()-4)</f>
        <v/>
      </c>
      <c r="B433" s="10" t="n"/>
      <c r="C433" s="11" t="n"/>
      <c r="D433" s="11" t="n"/>
      <c r="E433" s="9">
        <f>IF(B433="","",IF(D433="","No PAN",IF(AND(LEN(D433)=10,ISERROR(VALUE(LEFT(D433,1))),ISERROR(VALUE(MID(D433,5,1))),ISNUMBER(VALUE(MID(D433,6,4))),ISERROR(VALUE(RIGHT(D433,1)))),"Format OK","Check PAN")))</f>
        <v/>
      </c>
      <c r="F433" s="11" t="n"/>
      <c r="G433" s="9">
        <f>IF(B433="","",IF(F433&lt;&gt;"",F433,IF(E433&lt;&gt;"Format OK","Others",IF(OR(MID(D433,4,1)="P",MID(D433,4,1)="H"),"Individual/HUF",IF(MID(D433,4,1)="C","Company","Others")))))</f>
        <v/>
      </c>
      <c r="H433" s="11" t="n"/>
      <c r="I433" s="9">
        <f>IF(H433="","",IFERROR(INDEX(IF(G433="Individual/HUF",Rates!$C$5:$C$26,IF(G433="Company",Rates!$D$5:$D$26,Rates!$E$5:$E$26)),MATCH(H433,Rates!$A$5:$A$26,0)),"?"))</f>
        <v/>
      </c>
      <c r="J433" s="12" t="n"/>
      <c r="K433" s="13">
        <f>IF(H433="","",IFERROR(INDEX(IF(G433="Individual/HUF",Rates!$I$5:$I$26,IF(G433="Company",Rates!$J$5:$J$26,Rates!$K$5:$K$26)),MATCH(H433,Rates!$A$5:$A$26,0)),""))</f>
        <v/>
      </c>
      <c r="L433" s="14" t="n"/>
      <c r="M433" s="13">
        <f>IF(H433="","",IF(L433&lt;&gt;"",IF(E433="Format OK",L433,MAX(L433,INDEX(Rates!$L$5:$L$26,MATCH(H433,Rates!$A$5:$A$26,0)))),IF(K433="","rate?",IF(E433="Format OK",K433,MAX(K433,INDEX(Rates!$L$5:$L$26,MATCH(H433,Rates!$A$5:$A$26,0)))))))</f>
        <v/>
      </c>
      <c r="N433" s="15">
        <f>IF(OR(H433="",NOT(ISNUMBER(M433))),0,IF(AND(LEFT(P433,5)="Below",L433=""),0,ROUND(J433*M433,0)))</f>
        <v/>
      </c>
      <c r="O433" s="15">
        <f>IF(H433="","",SUMIFS($J$5:$J$504,$C$5:$C$504,C433,$H$5:$H$504,H433,$B$5:$B$504,"&lt;="&amp;B433,$B$5:$B$504,"&gt;="&amp;Settings!$B$5))</f>
        <v/>
      </c>
      <c r="P433" s="9">
        <f>IF(H433="","",IFERROR(IF(AND(INDEX(Rates!$F$5:$F$26,MATCH(H433,Rates!$A$5:$A$26,0))=0,INDEX(Rates!$G$5:$G$26,MATCH(H433,Rates!$A$5:$A$26,0))=0),"Deduct (no threshold)",IF(OR(AND(INDEX(Rates!$F$5:$F$26,MATCH(H433,Rates!$A$5:$A$26,0))&gt;0,J433&gt;INDEX(Rates!$F$5:$F$26,MATCH(H433,Rates!$A$5:$A$26,0))),AND(INDEX(Rates!$G$5:$G$26,MATCH(H433,Rates!$A$5:$A$26,0))&gt;0,O433&gt;INDEX(Rates!$G$5:$G$26,MATCH(H433,Rates!$A$5:$A$26,0)))),"Deduct","Below threshold: check")),"?"))</f>
        <v/>
      </c>
      <c r="Q433" s="10" t="n"/>
      <c r="R433" s="16">
        <f>IF(OR(B433="",Q433=""),0,IF(Q433&gt;B433,((YEAR(Q433)-YEAR(B433))*12+MONTH(Q433)-MONTH(B433)+1),0))</f>
        <v/>
      </c>
      <c r="S433" s="15">
        <f>ROUND(N433*Settings!$B$8*R433,0)</f>
        <v/>
      </c>
      <c r="T433" s="17">
        <f>IF(B433="","",IF(MONTH(IF(Q433="",B433,Q433))=3,DATE(YEAR(IF(Q433="",B433,Q433)),4,30),DATE(YEAR(IF(Q433="",B433,Q433)),MONTH(IF(Q433="",B433,Q433))+1,7)))</f>
        <v/>
      </c>
      <c r="U433" s="10" t="n"/>
      <c r="V433" s="11" t="n"/>
      <c r="W433" s="16">
        <f>IF(OR(B433="",N433=0),0,IF(U433="",IF(Settings!$B$4&gt;T433,((YEAR(Settings!$B$4)-YEAR(IF(Q433="",B433,Q433)))*12+MONTH(Settings!$B$4)-MONTH(IF(Q433="",B433,Q433))+1),0),IF(U433&gt;T433,((YEAR(U433)-YEAR(IF(Q433="",B433,Q433)))*12+MONTH(U433)-MONTH(IF(Q433="",B433,Q433))+1),0)))</f>
        <v/>
      </c>
      <c r="X433" s="15">
        <f>ROUND(N433*Settings!$B$9*W433,0)</f>
        <v/>
      </c>
      <c r="Y433" s="15">
        <f>S433+X433</f>
        <v/>
      </c>
      <c r="Z433" s="18">
        <f>IF(B433="","",DATE(YEAR(IF(Q433="",B433,Q433)),MONTH(IF(Q433="",B433,Q433)),1))</f>
        <v/>
      </c>
      <c r="AA433" s="9">
        <f>IF(B433="","","Q"&amp;(INT(MOD(MONTH(IF(Q433="",B433,Q433))-4,12)/3)+1))</f>
        <v/>
      </c>
      <c r="AB433" s="9">
        <f>IF(H433="","",IFERROR(INDEX(Rates!$M$5:$M$26,MATCH(H433,Rates!$A$5:$A$26,0)),""))</f>
        <v/>
      </c>
    </row>
    <row r="434">
      <c r="A434" s="9">
        <f>IF(B434="","",ROW()-4)</f>
        <v/>
      </c>
      <c r="B434" s="10" t="n"/>
      <c r="C434" s="11" t="n"/>
      <c r="D434" s="11" t="n"/>
      <c r="E434" s="9">
        <f>IF(B434="","",IF(D434="","No PAN",IF(AND(LEN(D434)=10,ISERROR(VALUE(LEFT(D434,1))),ISERROR(VALUE(MID(D434,5,1))),ISNUMBER(VALUE(MID(D434,6,4))),ISERROR(VALUE(RIGHT(D434,1)))),"Format OK","Check PAN")))</f>
        <v/>
      </c>
      <c r="F434" s="11" t="n"/>
      <c r="G434" s="9">
        <f>IF(B434="","",IF(F434&lt;&gt;"",F434,IF(E434&lt;&gt;"Format OK","Others",IF(OR(MID(D434,4,1)="P",MID(D434,4,1)="H"),"Individual/HUF",IF(MID(D434,4,1)="C","Company","Others")))))</f>
        <v/>
      </c>
      <c r="H434" s="11" t="n"/>
      <c r="I434" s="9">
        <f>IF(H434="","",IFERROR(INDEX(IF(G434="Individual/HUF",Rates!$C$5:$C$26,IF(G434="Company",Rates!$D$5:$D$26,Rates!$E$5:$E$26)),MATCH(H434,Rates!$A$5:$A$26,0)),"?"))</f>
        <v/>
      </c>
      <c r="J434" s="12" t="n"/>
      <c r="K434" s="13">
        <f>IF(H434="","",IFERROR(INDEX(IF(G434="Individual/HUF",Rates!$I$5:$I$26,IF(G434="Company",Rates!$J$5:$J$26,Rates!$K$5:$K$26)),MATCH(H434,Rates!$A$5:$A$26,0)),""))</f>
        <v/>
      </c>
      <c r="L434" s="14" t="n"/>
      <c r="M434" s="13">
        <f>IF(H434="","",IF(L434&lt;&gt;"",IF(E434="Format OK",L434,MAX(L434,INDEX(Rates!$L$5:$L$26,MATCH(H434,Rates!$A$5:$A$26,0)))),IF(K434="","rate?",IF(E434="Format OK",K434,MAX(K434,INDEX(Rates!$L$5:$L$26,MATCH(H434,Rates!$A$5:$A$26,0)))))))</f>
        <v/>
      </c>
      <c r="N434" s="15">
        <f>IF(OR(H434="",NOT(ISNUMBER(M434))),0,IF(AND(LEFT(P434,5)="Below",L434=""),0,ROUND(J434*M434,0)))</f>
        <v/>
      </c>
      <c r="O434" s="15">
        <f>IF(H434="","",SUMIFS($J$5:$J$504,$C$5:$C$504,C434,$H$5:$H$504,H434,$B$5:$B$504,"&lt;="&amp;B434,$B$5:$B$504,"&gt;="&amp;Settings!$B$5))</f>
        <v/>
      </c>
      <c r="P434" s="9">
        <f>IF(H434="","",IFERROR(IF(AND(INDEX(Rates!$F$5:$F$26,MATCH(H434,Rates!$A$5:$A$26,0))=0,INDEX(Rates!$G$5:$G$26,MATCH(H434,Rates!$A$5:$A$26,0))=0),"Deduct (no threshold)",IF(OR(AND(INDEX(Rates!$F$5:$F$26,MATCH(H434,Rates!$A$5:$A$26,0))&gt;0,J434&gt;INDEX(Rates!$F$5:$F$26,MATCH(H434,Rates!$A$5:$A$26,0))),AND(INDEX(Rates!$G$5:$G$26,MATCH(H434,Rates!$A$5:$A$26,0))&gt;0,O434&gt;INDEX(Rates!$G$5:$G$26,MATCH(H434,Rates!$A$5:$A$26,0)))),"Deduct","Below threshold: check")),"?"))</f>
        <v/>
      </c>
      <c r="Q434" s="10" t="n"/>
      <c r="R434" s="16">
        <f>IF(OR(B434="",Q434=""),0,IF(Q434&gt;B434,((YEAR(Q434)-YEAR(B434))*12+MONTH(Q434)-MONTH(B434)+1),0))</f>
        <v/>
      </c>
      <c r="S434" s="15">
        <f>ROUND(N434*Settings!$B$8*R434,0)</f>
        <v/>
      </c>
      <c r="T434" s="17">
        <f>IF(B434="","",IF(MONTH(IF(Q434="",B434,Q434))=3,DATE(YEAR(IF(Q434="",B434,Q434)),4,30),DATE(YEAR(IF(Q434="",B434,Q434)),MONTH(IF(Q434="",B434,Q434))+1,7)))</f>
        <v/>
      </c>
      <c r="U434" s="10" t="n"/>
      <c r="V434" s="11" t="n"/>
      <c r="W434" s="16">
        <f>IF(OR(B434="",N434=0),0,IF(U434="",IF(Settings!$B$4&gt;T434,((YEAR(Settings!$B$4)-YEAR(IF(Q434="",B434,Q434)))*12+MONTH(Settings!$B$4)-MONTH(IF(Q434="",B434,Q434))+1),0),IF(U434&gt;T434,((YEAR(U434)-YEAR(IF(Q434="",B434,Q434)))*12+MONTH(U434)-MONTH(IF(Q434="",B434,Q434))+1),0)))</f>
        <v/>
      </c>
      <c r="X434" s="15">
        <f>ROUND(N434*Settings!$B$9*W434,0)</f>
        <v/>
      </c>
      <c r="Y434" s="15">
        <f>S434+X434</f>
        <v/>
      </c>
      <c r="Z434" s="18">
        <f>IF(B434="","",DATE(YEAR(IF(Q434="",B434,Q434)),MONTH(IF(Q434="",B434,Q434)),1))</f>
        <v/>
      </c>
      <c r="AA434" s="9">
        <f>IF(B434="","","Q"&amp;(INT(MOD(MONTH(IF(Q434="",B434,Q434))-4,12)/3)+1))</f>
        <v/>
      </c>
      <c r="AB434" s="9">
        <f>IF(H434="","",IFERROR(INDEX(Rates!$M$5:$M$26,MATCH(H434,Rates!$A$5:$A$26,0)),""))</f>
        <v/>
      </c>
    </row>
    <row r="435">
      <c r="A435" s="9">
        <f>IF(B435="","",ROW()-4)</f>
        <v/>
      </c>
      <c r="B435" s="10" t="n"/>
      <c r="C435" s="11" t="n"/>
      <c r="D435" s="11" t="n"/>
      <c r="E435" s="9">
        <f>IF(B435="","",IF(D435="","No PAN",IF(AND(LEN(D435)=10,ISERROR(VALUE(LEFT(D435,1))),ISERROR(VALUE(MID(D435,5,1))),ISNUMBER(VALUE(MID(D435,6,4))),ISERROR(VALUE(RIGHT(D435,1)))),"Format OK","Check PAN")))</f>
        <v/>
      </c>
      <c r="F435" s="11" t="n"/>
      <c r="G435" s="9">
        <f>IF(B435="","",IF(F435&lt;&gt;"",F435,IF(E435&lt;&gt;"Format OK","Others",IF(OR(MID(D435,4,1)="P",MID(D435,4,1)="H"),"Individual/HUF",IF(MID(D435,4,1)="C","Company","Others")))))</f>
        <v/>
      </c>
      <c r="H435" s="11" t="n"/>
      <c r="I435" s="9">
        <f>IF(H435="","",IFERROR(INDEX(IF(G435="Individual/HUF",Rates!$C$5:$C$26,IF(G435="Company",Rates!$D$5:$D$26,Rates!$E$5:$E$26)),MATCH(H435,Rates!$A$5:$A$26,0)),"?"))</f>
        <v/>
      </c>
      <c r="J435" s="12" t="n"/>
      <c r="K435" s="13">
        <f>IF(H435="","",IFERROR(INDEX(IF(G435="Individual/HUF",Rates!$I$5:$I$26,IF(G435="Company",Rates!$J$5:$J$26,Rates!$K$5:$K$26)),MATCH(H435,Rates!$A$5:$A$26,0)),""))</f>
        <v/>
      </c>
      <c r="L435" s="14" t="n"/>
      <c r="M435" s="13">
        <f>IF(H435="","",IF(L435&lt;&gt;"",IF(E435="Format OK",L435,MAX(L435,INDEX(Rates!$L$5:$L$26,MATCH(H435,Rates!$A$5:$A$26,0)))),IF(K435="","rate?",IF(E435="Format OK",K435,MAX(K435,INDEX(Rates!$L$5:$L$26,MATCH(H435,Rates!$A$5:$A$26,0)))))))</f>
        <v/>
      </c>
      <c r="N435" s="15">
        <f>IF(OR(H435="",NOT(ISNUMBER(M435))),0,IF(AND(LEFT(P435,5)="Below",L435=""),0,ROUND(J435*M435,0)))</f>
        <v/>
      </c>
      <c r="O435" s="15">
        <f>IF(H435="","",SUMIFS($J$5:$J$504,$C$5:$C$504,C435,$H$5:$H$504,H435,$B$5:$B$504,"&lt;="&amp;B435,$B$5:$B$504,"&gt;="&amp;Settings!$B$5))</f>
        <v/>
      </c>
      <c r="P435" s="9">
        <f>IF(H435="","",IFERROR(IF(AND(INDEX(Rates!$F$5:$F$26,MATCH(H435,Rates!$A$5:$A$26,0))=0,INDEX(Rates!$G$5:$G$26,MATCH(H435,Rates!$A$5:$A$26,0))=0),"Deduct (no threshold)",IF(OR(AND(INDEX(Rates!$F$5:$F$26,MATCH(H435,Rates!$A$5:$A$26,0))&gt;0,J435&gt;INDEX(Rates!$F$5:$F$26,MATCH(H435,Rates!$A$5:$A$26,0))),AND(INDEX(Rates!$G$5:$G$26,MATCH(H435,Rates!$A$5:$A$26,0))&gt;0,O435&gt;INDEX(Rates!$G$5:$G$26,MATCH(H435,Rates!$A$5:$A$26,0)))),"Deduct","Below threshold: check")),"?"))</f>
        <v/>
      </c>
      <c r="Q435" s="10" t="n"/>
      <c r="R435" s="16">
        <f>IF(OR(B435="",Q435=""),0,IF(Q435&gt;B435,((YEAR(Q435)-YEAR(B435))*12+MONTH(Q435)-MONTH(B435)+1),0))</f>
        <v/>
      </c>
      <c r="S435" s="15">
        <f>ROUND(N435*Settings!$B$8*R435,0)</f>
        <v/>
      </c>
      <c r="T435" s="17">
        <f>IF(B435="","",IF(MONTH(IF(Q435="",B435,Q435))=3,DATE(YEAR(IF(Q435="",B435,Q435)),4,30),DATE(YEAR(IF(Q435="",B435,Q435)),MONTH(IF(Q435="",B435,Q435))+1,7)))</f>
        <v/>
      </c>
      <c r="U435" s="10" t="n"/>
      <c r="V435" s="11" t="n"/>
      <c r="W435" s="16">
        <f>IF(OR(B435="",N435=0),0,IF(U435="",IF(Settings!$B$4&gt;T435,((YEAR(Settings!$B$4)-YEAR(IF(Q435="",B435,Q435)))*12+MONTH(Settings!$B$4)-MONTH(IF(Q435="",B435,Q435))+1),0),IF(U435&gt;T435,((YEAR(U435)-YEAR(IF(Q435="",B435,Q435)))*12+MONTH(U435)-MONTH(IF(Q435="",B435,Q435))+1),0)))</f>
        <v/>
      </c>
      <c r="X435" s="15">
        <f>ROUND(N435*Settings!$B$9*W435,0)</f>
        <v/>
      </c>
      <c r="Y435" s="15">
        <f>S435+X435</f>
        <v/>
      </c>
      <c r="Z435" s="18">
        <f>IF(B435="","",DATE(YEAR(IF(Q435="",B435,Q435)),MONTH(IF(Q435="",B435,Q435)),1))</f>
        <v/>
      </c>
      <c r="AA435" s="9">
        <f>IF(B435="","","Q"&amp;(INT(MOD(MONTH(IF(Q435="",B435,Q435))-4,12)/3)+1))</f>
        <v/>
      </c>
      <c r="AB435" s="9">
        <f>IF(H435="","",IFERROR(INDEX(Rates!$M$5:$M$26,MATCH(H435,Rates!$A$5:$A$26,0)),""))</f>
        <v/>
      </c>
    </row>
    <row r="436">
      <c r="A436" s="9">
        <f>IF(B436="","",ROW()-4)</f>
        <v/>
      </c>
      <c r="B436" s="10" t="n"/>
      <c r="C436" s="11" t="n"/>
      <c r="D436" s="11" t="n"/>
      <c r="E436" s="9">
        <f>IF(B436="","",IF(D436="","No PAN",IF(AND(LEN(D436)=10,ISERROR(VALUE(LEFT(D436,1))),ISERROR(VALUE(MID(D436,5,1))),ISNUMBER(VALUE(MID(D436,6,4))),ISERROR(VALUE(RIGHT(D436,1)))),"Format OK","Check PAN")))</f>
        <v/>
      </c>
      <c r="F436" s="11" t="n"/>
      <c r="G436" s="9">
        <f>IF(B436="","",IF(F436&lt;&gt;"",F436,IF(E436&lt;&gt;"Format OK","Others",IF(OR(MID(D436,4,1)="P",MID(D436,4,1)="H"),"Individual/HUF",IF(MID(D436,4,1)="C","Company","Others")))))</f>
        <v/>
      </c>
      <c r="H436" s="11" t="n"/>
      <c r="I436" s="9">
        <f>IF(H436="","",IFERROR(INDEX(IF(G436="Individual/HUF",Rates!$C$5:$C$26,IF(G436="Company",Rates!$D$5:$D$26,Rates!$E$5:$E$26)),MATCH(H436,Rates!$A$5:$A$26,0)),"?"))</f>
        <v/>
      </c>
      <c r="J436" s="12" t="n"/>
      <c r="K436" s="13">
        <f>IF(H436="","",IFERROR(INDEX(IF(G436="Individual/HUF",Rates!$I$5:$I$26,IF(G436="Company",Rates!$J$5:$J$26,Rates!$K$5:$K$26)),MATCH(H436,Rates!$A$5:$A$26,0)),""))</f>
        <v/>
      </c>
      <c r="L436" s="14" t="n"/>
      <c r="M436" s="13">
        <f>IF(H436="","",IF(L436&lt;&gt;"",IF(E436="Format OK",L436,MAX(L436,INDEX(Rates!$L$5:$L$26,MATCH(H436,Rates!$A$5:$A$26,0)))),IF(K436="","rate?",IF(E436="Format OK",K436,MAX(K436,INDEX(Rates!$L$5:$L$26,MATCH(H436,Rates!$A$5:$A$26,0)))))))</f>
        <v/>
      </c>
      <c r="N436" s="15">
        <f>IF(OR(H436="",NOT(ISNUMBER(M436))),0,IF(AND(LEFT(P436,5)="Below",L436=""),0,ROUND(J436*M436,0)))</f>
        <v/>
      </c>
      <c r="O436" s="15">
        <f>IF(H436="","",SUMIFS($J$5:$J$504,$C$5:$C$504,C436,$H$5:$H$504,H436,$B$5:$B$504,"&lt;="&amp;B436,$B$5:$B$504,"&gt;="&amp;Settings!$B$5))</f>
        <v/>
      </c>
      <c r="P436" s="9">
        <f>IF(H436="","",IFERROR(IF(AND(INDEX(Rates!$F$5:$F$26,MATCH(H436,Rates!$A$5:$A$26,0))=0,INDEX(Rates!$G$5:$G$26,MATCH(H436,Rates!$A$5:$A$26,0))=0),"Deduct (no threshold)",IF(OR(AND(INDEX(Rates!$F$5:$F$26,MATCH(H436,Rates!$A$5:$A$26,0))&gt;0,J436&gt;INDEX(Rates!$F$5:$F$26,MATCH(H436,Rates!$A$5:$A$26,0))),AND(INDEX(Rates!$G$5:$G$26,MATCH(H436,Rates!$A$5:$A$26,0))&gt;0,O436&gt;INDEX(Rates!$G$5:$G$26,MATCH(H436,Rates!$A$5:$A$26,0)))),"Deduct","Below threshold: check")),"?"))</f>
        <v/>
      </c>
      <c r="Q436" s="10" t="n"/>
      <c r="R436" s="16">
        <f>IF(OR(B436="",Q436=""),0,IF(Q436&gt;B436,((YEAR(Q436)-YEAR(B436))*12+MONTH(Q436)-MONTH(B436)+1),0))</f>
        <v/>
      </c>
      <c r="S436" s="15">
        <f>ROUND(N436*Settings!$B$8*R436,0)</f>
        <v/>
      </c>
      <c r="T436" s="17">
        <f>IF(B436="","",IF(MONTH(IF(Q436="",B436,Q436))=3,DATE(YEAR(IF(Q436="",B436,Q436)),4,30),DATE(YEAR(IF(Q436="",B436,Q436)),MONTH(IF(Q436="",B436,Q436))+1,7)))</f>
        <v/>
      </c>
      <c r="U436" s="10" t="n"/>
      <c r="V436" s="11" t="n"/>
      <c r="W436" s="16">
        <f>IF(OR(B436="",N436=0),0,IF(U436="",IF(Settings!$B$4&gt;T436,((YEAR(Settings!$B$4)-YEAR(IF(Q436="",B436,Q436)))*12+MONTH(Settings!$B$4)-MONTH(IF(Q436="",B436,Q436))+1),0),IF(U436&gt;T436,((YEAR(U436)-YEAR(IF(Q436="",B436,Q436)))*12+MONTH(U436)-MONTH(IF(Q436="",B436,Q436))+1),0)))</f>
        <v/>
      </c>
      <c r="X436" s="15">
        <f>ROUND(N436*Settings!$B$9*W436,0)</f>
        <v/>
      </c>
      <c r="Y436" s="15">
        <f>S436+X436</f>
        <v/>
      </c>
      <c r="Z436" s="18">
        <f>IF(B436="","",DATE(YEAR(IF(Q436="",B436,Q436)),MONTH(IF(Q436="",B436,Q436)),1))</f>
        <v/>
      </c>
      <c r="AA436" s="9">
        <f>IF(B436="","","Q"&amp;(INT(MOD(MONTH(IF(Q436="",B436,Q436))-4,12)/3)+1))</f>
        <v/>
      </c>
      <c r="AB436" s="9">
        <f>IF(H436="","",IFERROR(INDEX(Rates!$M$5:$M$26,MATCH(H436,Rates!$A$5:$A$26,0)),""))</f>
        <v/>
      </c>
    </row>
    <row r="437">
      <c r="A437" s="9">
        <f>IF(B437="","",ROW()-4)</f>
        <v/>
      </c>
      <c r="B437" s="10" t="n"/>
      <c r="C437" s="11" t="n"/>
      <c r="D437" s="11" t="n"/>
      <c r="E437" s="9">
        <f>IF(B437="","",IF(D437="","No PAN",IF(AND(LEN(D437)=10,ISERROR(VALUE(LEFT(D437,1))),ISERROR(VALUE(MID(D437,5,1))),ISNUMBER(VALUE(MID(D437,6,4))),ISERROR(VALUE(RIGHT(D437,1)))),"Format OK","Check PAN")))</f>
        <v/>
      </c>
      <c r="F437" s="11" t="n"/>
      <c r="G437" s="9">
        <f>IF(B437="","",IF(F437&lt;&gt;"",F437,IF(E437&lt;&gt;"Format OK","Others",IF(OR(MID(D437,4,1)="P",MID(D437,4,1)="H"),"Individual/HUF",IF(MID(D437,4,1)="C","Company","Others")))))</f>
        <v/>
      </c>
      <c r="H437" s="11" t="n"/>
      <c r="I437" s="9">
        <f>IF(H437="","",IFERROR(INDEX(IF(G437="Individual/HUF",Rates!$C$5:$C$26,IF(G437="Company",Rates!$D$5:$D$26,Rates!$E$5:$E$26)),MATCH(H437,Rates!$A$5:$A$26,0)),"?"))</f>
        <v/>
      </c>
      <c r="J437" s="12" t="n"/>
      <c r="K437" s="13">
        <f>IF(H437="","",IFERROR(INDEX(IF(G437="Individual/HUF",Rates!$I$5:$I$26,IF(G437="Company",Rates!$J$5:$J$26,Rates!$K$5:$K$26)),MATCH(H437,Rates!$A$5:$A$26,0)),""))</f>
        <v/>
      </c>
      <c r="L437" s="14" t="n"/>
      <c r="M437" s="13">
        <f>IF(H437="","",IF(L437&lt;&gt;"",IF(E437="Format OK",L437,MAX(L437,INDEX(Rates!$L$5:$L$26,MATCH(H437,Rates!$A$5:$A$26,0)))),IF(K437="","rate?",IF(E437="Format OK",K437,MAX(K437,INDEX(Rates!$L$5:$L$26,MATCH(H437,Rates!$A$5:$A$26,0)))))))</f>
        <v/>
      </c>
      <c r="N437" s="15">
        <f>IF(OR(H437="",NOT(ISNUMBER(M437))),0,IF(AND(LEFT(P437,5)="Below",L437=""),0,ROUND(J437*M437,0)))</f>
        <v/>
      </c>
      <c r="O437" s="15">
        <f>IF(H437="","",SUMIFS($J$5:$J$504,$C$5:$C$504,C437,$H$5:$H$504,H437,$B$5:$B$504,"&lt;="&amp;B437,$B$5:$B$504,"&gt;="&amp;Settings!$B$5))</f>
        <v/>
      </c>
      <c r="P437" s="9">
        <f>IF(H437="","",IFERROR(IF(AND(INDEX(Rates!$F$5:$F$26,MATCH(H437,Rates!$A$5:$A$26,0))=0,INDEX(Rates!$G$5:$G$26,MATCH(H437,Rates!$A$5:$A$26,0))=0),"Deduct (no threshold)",IF(OR(AND(INDEX(Rates!$F$5:$F$26,MATCH(H437,Rates!$A$5:$A$26,0))&gt;0,J437&gt;INDEX(Rates!$F$5:$F$26,MATCH(H437,Rates!$A$5:$A$26,0))),AND(INDEX(Rates!$G$5:$G$26,MATCH(H437,Rates!$A$5:$A$26,0))&gt;0,O437&gt;INDEX(Rates!$G$5:$G$26,MATCH(H437,Rates!$A$5:$A$26,0)))),"Deduct","Below threshold: check")),"?"))</f>
        <v/>
      </c>
      <c r="Q437" s="10" t="n"/>
      <c r="R437" s="16">
        <f>IF(OR(B437="",Q437=""),0,IF(Q437&gt;B437,((YEAR(Q437)-YEAR(B437))*12+MONTH(Q437)-MONTH(B437)+1),0))</f>
        <v/>
      </c>
      <c r="S437" s="15">
        <f>ROUND(N437*Settings!$B$8*R437,0)</f>
        <v/>
      </c>
      <c r="T437" s="17">
        <f>IF(B437="","",IF(MONTH(IF(Q437="",B437,Q437))=3,DATE(YEAR(IF(Q437="",B437,Q437)),4,30),DATE(YEAR(IF(Q437="",B437,Q437)),MONTH(IF(Q437="",B437,Q437))+1,7)))</f>
        <v/>
      </c>
      <c r="U437" s="10" t="n"/>
      <c r="V437" s="11" t="n"/>
      <c r="W437" s="16">
        <f>IF(OR(B437="",N437=0),0,IF(U437="",IF(Settings!$B$4&gt;T437,((YEAR(Settings!$B$4)-YEAR(IF(Q437="",B437,Q437)))*12+MONTH(Settings!$B$4)-MONTH(IF(Q437="",B437,Q437))+1),0),IF(U437&gt;T437,((YEAR(U437)-YEAR(IF(Q437="",B437,Q437)))*12+MONTH(U437)-MONTH(IF(Q437="",B437,Q437))+1),0)))</f>
        <v/>
      </c>
      <c r="X437" s="15">
        <f>ROUND(N437*Settings!$B$9*W437,0)</f>
        <v/>
      </c>
      <c r="Y437" s="15">
        <f>S437+X437</f>
        <v/>
      </c>
      <c r="Z437" s="18">
        <f>IF(B437="","",DATE(YEAR(IF(Q437="",B437,Q437)),MONTH(IF(Q437="",B437,Q437)),1))</f>
        <v/>
      </c>
      <c r="AA437" s="9">
        <f>IF(B437="","","Q"&amp;(INT(MOD(MONTH(IF(Q437="",B437,Q437))-4,12)/3)+1))</f>
        <v/>
      </c>
      <c r="AB437" s="9">
        <f>IF(H437="","",IFERROR(INDEX(Rates!$M$5:$M$26,MATCH(H437,Rates!$A$5:$A$26,0)),""))</f>
        <v/>
      </c>
    </row>
    <row r="438">
      <c r="A438" s="9">
        <f>IF(B438="","",ROW()-4)</f>
        <v/>
      </c>
      <c r="B438" s="10" t="n"/>
      <c r="C438" s="11" t="n"/>
      <c r="D438" s="11" t="n"/>
      <c r="E438" s="9">
        <f>IF(B438="","",IF(D438="","No PAN",IF(AND(LEN(D438)=10,ISERROR(VALUE(LEFT(D438,1))),ISERROR(VALUE(MID(D438,5,1))),ISNUMBER(VALUE(MID(D438,6,4))),ISERROR(VALUE(RIGHT(D438,1)))),"Format OK","Check PAN")))</f>
        <v/>
      </c>
      <c r="F438" s="11" t="n"/>
      <c r="G438" s="9">
        <f>IF(B438="","",IF(F438&lt;&gt;"",F438,IF(E438&lt;&gt;"Format OK","Others",IF(OR(MID(D438,4,1)="P",MID(D438,4,1)="H"),"Individual/HUF",IF(MID(D438,4,1)="C","Company","Others")))))</f>
        <v/>
      </c>
      <c r="H438" s="11" t="n"/>
      <c r="I438" s="9">
        <f>IF(H438="","",IFERROR(INDEX(IF(G438="Individual/HUF",Rates!$C$5:$C$26,IF(G438="Company",Rates!$D$5:$D$26,Rates!$E$5:$E$26)),MATCH(H438,Rates!$A$5:$A$26,0)),"?"))</f>
        <v/>
      </c>
      <c r="J438" s="12" t="n"/>
      <c r="K438" s="13">
        <f>IF(H438="","",IFERROR(INDEX(IF(G438="Individual/HUF",Rates!$I$5:$I$26,IF(G438="Company",Rates!$J$5:$J$26,Rates!$K$5:$K$26)),MATCH(H438,Rates!$A$5:$A$26,0)),""))</f>
        <v/>
      </c>
      <c r="L438" s="14" t="n"/>
      <c r="M438" s="13">
        <f>IF(H438="","",IF(L438&lt;&gt;"",IF(E438="Format OK",L438,MAX(L438,INDEX(Rates!$L$5:$L$26,MATCH(H438,Rates!$A$5:$A$26,0)))),IF(K438="","rate?",IF(E438="Format OK",K438,MAX(K438,INDEX(Rates!$L$5:$L$26,MATCH(H438,Rates!$A$5:$A$26,0)))))))</f>
        <v/>
      </c>
      <c r="N438" s="15">
        <f>IF(OR(H438="",NOT(ISNUMBER(M438))),0,IF(AND(LEFT(P438,5)="Below",L438=""),0,ROUND(J438*M438,0)))</f>
        <v/>
      </c>
      <c r="O438" s="15">
        <f>IF(H438="","",SUMIFS($J$5:$J$504,$C$5:$C$504,C438,$H$5:$H$504,H438,$B$5:$B$504,"&lt;="&amp;B438,$B$5:$B$504,"&gt;="&amp;Settings!$B$5))</f>
        <v/>
      </c>
      <c r="P438" s="9">
        <f>IF(H438="","",IFERROR(IF(AND(INDEX(Rates!$F$5:$F$26,MATCH(H438,Rates!$A$5:$A$26,0))=0,INDEX(Rates!$G$5:$G$26,MATCH(H438,Rates!$A$5:$A$26,0))=0),"Deduct (no threshold)",IF(OR(AND(INDEX(Rates!$F$5:$F$26,MATCH(H438,Rates!$A$5:$A$26,0))&gt;0,J438&gt;INDEX(Rates!$F$5:$F$26,MATCH(H438,Rates!$A$5:$A$26,0))),AND(INDEX(Rates!$G$5:$G$26,MATCH(H438,Rates!$A$5:$A$26,0))&gt;0,O438&gt;INDEX(Rates!$G$5:$G$26,MATCH(H438,Rates!$A$5:$A$26,0)))),"Deduct","Below threshold: check")),"?"))</f>
        <v/>
      </c>
      <c r="Q438" s="10" t="n"/>
      <c r="R438" s="16">
        <f>IF(OR(B438="",Q438=""),0,IF(Q438&gt;B438,((YEAR(Q438)-YEAR(B438))*12+MONTH(Q438)-MONTH(B438)+1),0))</f>
        <v/>
      </c>
      <c r="S438" s="15">
        <f>ROUND(N438*Settings!$B$8*R438,0)</f>
        <v/>
      </c>
      <c r="T438" s="17">
        <f>IF(B438="","",IF(MONTH(IF(Q438="",B438,Q438))=3,DATE(YEAR(IF(Q438="",B438,Q438)),4,30),DATE(YEAR(IF(Q438="",B438,Q438)),MONTH(IF(Q438="",B438,Q438))+1,7)))</f>
        <v/>
      </c>
      <c r="U438" s="10" t="n"/>
      <c r="V438" s="11" t="n"/>
      <c r="W438" s="16">
        <f>IF(OR(B438="",N438=0),0,IF(U438="",IF(Settings!$B$4&gt;T438,((YEAR(Settings!$B$4)-YEAR(IF(Q438="",B438,Q438)))*12+MONTH(Settings!$B$4)-MONTH(IF(Q438="",B438,Q438))+1),0),IF(U438&gt;T438,((YEAR(U438)-YEAR(IF(Q438="",B438,Q438)))*12+MONTH(U438)-MONTH(IF(Q438="",B438,Q438))+1),0)))</f>
        <v/>
      </c>
      <c r="X438" s="15">
        <f>ROUND(N438*Settings!$B$9*W438,0)</f>
        <v/>
      </c>
      <c r="Y438" s="15">
        <f>S438+X438</f>
        <v/>
      </c>
      <c r="Z438" s="18">
        <f>IF(B438="","",DATE(YEAR(IF(Q438="",B438,Q438)),MONTH(IF(Q438="",B438,Q438)),1))</f>
        <v/>
      </c>
      <c r="AA438" s="9">
        <f>IF(B438="","","Q"&amp;(INT(MOD(MONTH(IF(Q438="",B438,Q438))-4,12)/3)+1))</f>
        <v/>
      </c>
      <c r="AB438" s="9">
        <f>IF(H438="","",IFERROR(INDEX(Rates!$M$5:$M$26,MATCH(H438,Rates!$A$5:$A$26,0)),""))</f>
        <v/>
      </c>
    </row>
    <row r="439">
      <c r="A439" s="9">
        <f>IF(B439="","",ROW()-4)</f>
        <v/>
      </c>
      <c r="B439" s="10" t="n"/>
      <c r="C439" s="11" t="n"/>
      <c r="D439" s="11" t="n"/>
      <c r="E439" s="9">
        <f>IF(B439="","",IF(D439="","No PAN",IF(AND(LEN(D439)=10,ISERROR(VALUE(LEFT(D439,1))),ISERROR(VALUE(MID(D439,5,1))),ISNUMBER(VALUE(MID(D439,6,4))),ISERROR(VALUE(RIGHT(D439,1)))),"Format OK","Check PAN")))</f>
        <v/>
      </c>
      <c r="F439" s="11" t="n"/>
      <c r="G439" s="9">
        <f>IF(B439="","",IF(F439&lt;&gt;"",F439,IF(E439&lt;&gt;"Format OK","Others",IF(OR(MID(D439,4,1)="P",MID(D439,4,1)="H"),"Individual/HUF",IF(MID(D439,4,1)="C","Company","Others")))))</f>
        <v/>
      </c>
      <c r="H439" s="11" t="n"/>
      <c r="I439" s="9">
        <f>IF(H439="","",IFERROR(INDEX(IF(G439="Individual/HUF",Rates!$C$5:$C$26,IF(G439="Company",Rates!$D$5:$D$26,Rates!$E$5:$E$26)),MATCH(H439,Rates!$A$5:$A$26,0)),"?"))</f>
        <v/>
      </c>
      <c r="J439" s="12" t="n"/>
      <c r="K439" s="13">
        <f>IF(H439="","",IFERROR(INDEX(IF(G439="Individual/HUF",Rates!$I$5:$I$26,IF(G439="Company",Rates!$J$5:$J$26,Rates!$K$5:$K$26)),MATCH(H439,Rates!$A$5:$A$26,0)),""))</f>
        <v/>
      </c>
      <c r="L439" s="14" t="n"/>
      <c r="M439" s="13">
        <f>IF(H439="","",IF(L439&lt;&gt;"",IF(E439="Format OK",L439,MAX(L439,INDEX(Rates!$L$5:$L$26,MATCH(H439,Rates!$A$5:$A$26,0)))),IF(K439="","rate?",IF(E439="Format OK",K439,MAX(K439,INDEX(Rates!$L$5:$L$26,MATCH(H439,Rates!$A$5:$A$26,0)))))))</f>
        <v/>
      </c>
      <c r="N439" s="15">
        <f>IF(OR(H439="",NOT(ISNUMBER(M439))),0,IF(AND(LEFT(P439,5)="Below",L439=""),0,ROUND(J439*M439,0)))</f>
        <v/>
      </c>
      <c r="O439" s="15">
        <f>IF(H439="","",SUMIFS($J$5:$J$504,$C$5:$C$504,C439,$H$5:$H$504,H439,$B$5:$B$504,"&lt;="&amp;B439,$B$5:$B$504,"&gt;="&amp;Settings!$B$5))</f>
        <v/>
      </c>
      <c r="P439" s="9">
        <f>IF(H439="","",IFERROR(IF(AND(INDEX(Rates!$F$5:$F$26,MATCH(H439,Rates!$A$5:$A$26,0))=0,INDEX(Rates!$G$5:$G$26,MATCH(H439,Rates!$A$5:$A$26,0))=0),"Deduct (no threshold)",IF(OR(AND(INDEX(Rates!$F$5:$F$26,MATCH(H439,Rates!$A$5:$A$26,0))&gt;0,J439&gt;INDEX(Rates!$F$5:$F$26,MATCH(H439,Rates!$A$5:$A$26,0))),AND(INDEX(Rates!$G$5:$G$26,MATCH(H439,Rates!$A$5:$A$26,0))&gt;0,O439&gt;INDEX(Rates!$G$5:$G$26,MATCH(H439,Rates!$A$5:$A$26,0)))),"Deduct","Below threshold: check")),"?"))</f>
        <v/>
      </c>
      <c r="Q439" s="10" t="n"/>
      <c r="R439" s="16">
        <f>IF(OR(B439="",Q439=""),0,IF(Q439&gt;B439,((YEAR(Q439)-YEAR(B439))*12+MONTH(Q439)-MONTH(B439)+1),0))</f>
        <v/>
      </c>
      <c r="S439" s="15">
        <f>ROUND(N439*Settings!$B$8*R439,0)</f>
        <v/>
      </c>
      <c r="T439" s="17">
        <f>IF(B439="","",IF(MONTH(IF(Q439="",B439,Q439))=3,DATE(YEAR(IF(Q439="",B439,Q439)),4,30),DATE(YEAR(IF(Q439="",B439,Q439)),MONTH(IF(Q439="",B439,Q439))+1,7)))</f>
        <v/>
      </c>
      <c r="U439" s="10" t="n"/>
      <c r="V439" s="11" t="n"/>
      <c r="W439" s="16">
        <f>IF(OR(B439="",N439=0),0,IF(U439="",IF(Settings!$B$4&gt;T439,((YEAR(Settings!$B$4)-YEAR(IF(Q439="",B439,Q439)))*12+MONTH(Settings!$B$4)-MONTH(IF(Q439="",B439,Q439))+1),0),IF(U439&gt;T439,((YEAR(U439)-YEAR(IF(Q439="",B439,Q439)))*12+MONTH(U439)-MONTH(IF(Q439="",B439,Q439))+1),0)))</f>
        <v/>
      </c>
      <c r="X439" s="15">
        <f>ROUND(N439*Settings!$B$9*W439,0)</f>
        <v/>
      </c>
      <c r="Y439" s="15">
        <f>S439+X439</f>
        <v/>
      </c>
      <c r="Z439" s="18">
        <f>IF(B439="","",DATE(YEAR(IF(Q439="",B439,Q439)),MONTH(IF(Q439="",B439,Q439)),1))</f>
        <v/>
      </c>
      <c r="AA439" s="9">
        <f>IF(B439="","","Q"&amp;(INT(MOD(MONTH(IF(Q439="",B439,Q439))-4,12)/3)+1))</f>
        <v/>
      </c>
      <c r="AB439" s="9">
        <f>IF(H439="","",IFERROR(INDEX(Rates!$M$5:$M$26,MATCH(H439,Rates!$A$5:$A$26,0)),""))</f>
        <v/>
      </c>
    </row>
    <row r="440">
      <c r="A440" s="9">
        <f>IF(B440="","",ROW()-4)</f>
        <v/>
      </c>
      <c r="B440" s="10" t="n"/>
      <c r="C440" s="11" t="n"/>
      <c r="D440" s="11" t="n"/>
      <c r="E440" s="9">
        <f>IF(B440="","",IF(D440="","No PAN",IF(AND(LEN(D440)=10,ISERROR(VALUE(LEFT(D440,1))),ISERROR(VALUE(MID(D440,5,1))),ISNUMBER(VALUE(MID(D440,6,4))),ISERROR(VALUE(RIGHT(D440,1)))),"Format OK","Check PAN")))</f>
        <v/>
      </c>
      <c r="F440" s="11" t="n"/>
      <c r="G440" s="9">
        <f>IF(B440="","",IF(F440&lt;&gt;"",F440,IF(E440&lt;&gt;"Format OK","Others",IF(OR(MID(D440,4,1)="P",MID(D440,4,1)="H"),"Individual/HUF",IF(MID(D440,4,1)="C","Company","Others")))))</f>
        <v/>
      </c>
      <c r="H440" s="11" t="n"/>
      <c r="I440" s="9">
        <f>IF(H440="","",IFERROR(INDEX(IF(G440="Individual/HUF",Rates!$C$5:$C$26,IF(G440="Company",Rates!$D$5:$D$26,Rates!$E$5:$E$26)),MATCH(H440,Rates!$A$5:$A$26,0)),"?"))</f>
        <v/>
      </c>
      <c r="J440" s="12" t="n"/>
      <c r="K440" s="13">
        <f>IF(H440="","",IFERROR(INDEX(IF(G440="Individual/HUF",Rates!$I$5:$I$26,IF(G440="Company",Rates!$J$5:$J$26,Rates!$K$5:$K$26)),MATCH(H440,Rates!$A$5:$A$26,0)),""))</f>
        <v/>
      </c>
      <c r="L440" s="14" t="n"/>
      <c r="M440" s="13">
        <f>IF(H440="","",IF(L440&lt;&gt;"",IF(E440="Format OK",L440,MAX(L440,INDEX(Rates!$L$5:$L$26,MATCH(H440,Rates!$A$5:$A$26,0)))),IF(K440="","rate?",IF(E440="Format OK",K440,MAX(K440,INDEX(Rates!$L$5:$L$26,MATCH(H440,Rates!$A$5:$A$26,0)))))))</f>
        <v/>
      </c>
      <c r="N440" s="15">
        <f>IF(OR(H440="",NOT(ISNUMBER(M440))),0,IF(AND(LEFT(P440,5)="Below",L440=""),0,ROUND(J440*M440,0)))</f>
        <v/>
      </c>
      <c r="O440" s="15">
        <f>IF(H440="","",SUMIFS($J$5:$J$504,$C$5:$C$504,C440,$H$5:$H$504,H440,$B$5:$B$504,"&lt;="&amp;B440,$B$5:$B$504,"&gt;="&amp;Settings!$B$5))</f>
        <v/>
      </c>
      <c r="P440" s="9">
        <f>IF(H440="","",IFERROR(IF(AND(INDEX(Rates!$F$5:$F$26,MATCH(H440,Rates!$A$5:$A$26,0))=0,INDEX(Rates!$G$5:$G$26,MATCH(H440,Rates!$A$5:$A$26,0))=0),"Deduct (no threshold)",IF(OR(AND(INDEX(Rates!$F$5:$F$26,MATCH(H440,Rates!$A$5:$A$26,0))&gt;0,J440&gt;INDEX(Rates!$F$5:$F$26,MATCH(H440,Rates!$A$5:$A$26,0))),AND(INDEX(Rates!$G$5:$G$26,MATCH(H440,Rates!$A$5:$A$26,0))&gt;0,O440&gt;INDEX(Rates!$G$5:$G$26,MATCH(H440,Rates!$A$5:$A$26,0)))),"Deduct","Below threshold: check")),"?"))</f>
        <v/>
      </c>
      <c r="Q440" s="10" t="n"/>
      <c r="R440" s="16">
        <f>IF(OR(B440="",Q440=""),0,IF(Q440&gt;B440,((YEAR(Q440)-YEAR(B440))*12+MONTH(Q440)-MONTH(B440)+1),0))</f>
        <v/>
      </c>
      <c r="S440" s="15">
        <f>ROUND(N440*Settings!$B$8*R440,0)</f>
        <v/>
      </c>
      <c r="T440" s="17">
        <f>IF(B440="","",IF(MONTH(IF(Q440="",B440,Q440))=3,DATE(YEAR(IF(Q440="",B440,Q440)),4,30),DATE(YEAR(IF(Q440="",B440,Q440)),MONTH(IF(Q440="",B440,Q440))+1,7)))</f>
        <v/>
      </c>
      <c r="U440" s="10" t="n"/>
      <c r="V440" s="11" t="n"/>
      <c r="W440" s="16">
        <f>IF(OR(B440="",N440=0),0,IF(U440="",IF(Settings!$B$4&gt;T440,((YEAR(Settings!$B$4)-YEAR(IF(Q440="",B440,Q440)))*12+MONTH(Settings!$B$4)-MONTH(IF(Q440="",B440,Q440))+1),0),IF(U440&gt;T440,((YEAR(U440)-YEAR(IF(Q440="",B440,Q440)))*12+MONTH(U440)-MONTH(IF(Q440="",B440,Q440))+1),0)))</f>
        <v/>
      </c>
      <c r="X440" s="15">
        <f>ROUND(N440*Settings!$B$9*W440,0)</f>
        <v/>
      </c>
      <c r="Y440" s="15">
        <f>S440+X440</f>
        <v/>
      </c>
      <c r="Z440" s="18">
        <f>IF(B440="","",DATE(YEAR(IF(Q440="",B440,Q440)),MONTH(IF(Q440="",B440,Q440)),1))</f>
        <v/>
      </c>
      <c r="AA440" s="9">
        <f>IF(B440="","","Q"&amp;(INT(MOD(MONTH(IF(Q440="",B440,Q440))-4,12)/3)+1))</f>
        <v/>
      </c>
      <c r="AB440" s="9">
        <f>IF(H440="","",IFERROR(INDEX(Rates!$M$5:$M$26,MATCH(H440,Rates!$A$5:$A$26,0)),""))</f>
        <v/>
      </c>
    </row>
    <row r="441">
      <c r="A441" s="9">
        <f>IF(B441="","",ROW()-4)</f>
        <v/>
      </c>
      <c r="B441" s="10" t="n"/>
      <c r="C441" s="11" t="n"/>
      <c r="D441" s="11" t="n"/>
      <c r="E441" s="9">
        <f>IF(B441="","",IF(D441="","No PAN",IF(AND(LEN(D441)=10,ISERROR(VALUE(LEFT(D441,1))),ISERROR(VALUE(MID(D441,5,1))),ISNUMBER(VALUE(MID(D441,6,4))),ISERROR(VALUE(RIGHT(D441,1)))),"Format OK","Check PAN")))</f>
        <v/>
      </c>
      <c r="F441" s="11" t="n"/>
      <c r="G441" s="9">
        <f>IF(B441="","",IF(F441&lt;&gt;"",F441,IF(E441&lt;&gt;"Format OK","Others",IF(OR(MID(D441,4,1)="P",MID(D441,4,1)="H"),"Individual/HUF",IF(MID(D441,4,1)="C","Company","Others")))))</f>
        <v/>
      </c>
      <c r="H441" s="11" t="n"/>
      <c r="I441" s="9">
        <f>IF(H441="","",IFERROR(INDEX(IF(G441="Individual/HUF",Rates!$C$5:$C$26,IF(G441="Company",Rates!$D$5:$D$26,Rates!$E$5:$E$26)),MATCH(H441,Rates!$A$5:$A$26,0)),"?"))</f>
        <v/>
      </c>
      <c r="J441" s="12" t="n"/>
      <c r="K441" s="13">
        <f>IF(H441="","",IFERROR(INDEX(IF(G441="Individual/HUF",Rates!$I$5:$I$26,IF(G441="Company",Rates!$J$5:$J$26,Rates!$K$5:$K$26)),MATCH(H441,Rates!$A$5:$A$26,0)),""))</f>
        <v/>
      </c>
      <c r="L441" s="14" t="n"/>
      <c r="M441" s="13">
        <f>IF(H441="","",IF(L441&lt;&gt;"",IF(E441="Format OK",L441,MAX(L441,INDEX(Rates!$L$5:$L$26,MATCH(H441,Rates!$A$5:$A$26,0)))),IF(K441="","rate?",IF(E441="Format OK",K441,MAX(K441,INDEX(Rates!$L$5:$L$26,MATCH(H441,Rates!$A$5:$A$26,0)))))))</f>
        <v/>
      </c>
      <c r="N441" s="15">
        <f>IF(OR(H441="",NOT(ISNUMBER(M441))),0,IF(AND(LEFT(P441,5)="Below",L441=""),0,ROUND(J441*M441,0)))</f>
        <v/>
      </c>
      <c r="O441" s="15">
        <f>IF(H441="","",SUMIFS($J$5:$J$504,$C$5:$C$504,C441,$H$5:$H$504,H441,$B$5:$B$504,"&lt;="&amp;B441,$B$5:$B$504,"&gt;="&amp;Settings!$B$5))</f>
        <v/>
      </c>
      <c r="P441" s="9">
        <f>IF(H441="","",IFERROR(IF(AND(INDEX(Rates!$F$5:$F$26,MATCH(H441,Rates!$A$5:$A$26,0))=0,INDEX(Rates!$G$5:$G$26,MATCH(H441,Rates!$A$5:$A$26,0))=0),"Deduct (no threshold)",IF(OR(AND(INDEX(Rates!$F$5:$F$26,MATCH(H441,Rates!$A$5:$A$26,0))&gt;0,J441&gt;INDEX(Rates!$F$5:$F$26,MATCH(H441,Rates!$A$5:$A$26,0))),AND(INDEX(Rates!$G$5:$G$26,MATCH(H441,Rates!$A$5:$A$26,0))&gt;0,O441&gt;INDEX(Rates!$G$5:$G$26,MATCH(H441,Rates!$A$5:$A$26,0)))),"Deduct","Below threshold: check")),"?"))</f>
        <v/>
      </c>
      <c r="Q441" s="10" t="n"/>
      <c r="R441" s="16">
        <f>IF(OR(B441="",Q441=""),0,IF(Q441&gt;B441,((YEAR(Q441)-YEAR(B441))*12+MONTH(Q441)-MONTH(B441)+1),0))</f>
        <v/>
      </c>
      <c r="S441" s="15">
        <f>ROUND(N441*Settings!$B$8*R441,0)</f>
        <v/>
      </c>
      <c r="T441" s="17">
        <f>IF(B441="","",IF(MONTH(IF(Q441="",B441,Q441))=3,DATE(YEAR(IF(Q441="",B441,Q441)),4,30),DATE(YEAR(IF(Q441="",B441,Q441)),MONTH(IF(Q441="",B441,Q441))+1,7)))</f>
        <v/>
      </c>
      <c r="U441" s="10" t="n"/>
      <c r="V441" s="11" t="n"/>
      <c r="W441" s="16">
        <f>IF(OR(B441="",N441=0),0,IF(U441="",IF(Settings!$B$4&gt;T441,((YEAR(Settings!$B$4)-YEAR(IF(Q441="",B441,Q441)))*12+MONTH(Settings!$B$4)-MONTH(IF(Q441="",B441,Q441))+1),0),IF(U441&gt;T441,((YEAR(U441)-YEAR(IF(Q441="",B441,Q441)))*12+MONTH(U441)-MONTH(IF(Q441="",B441,Q441))+1),0)))</f>
        <v/>
      </c>
      <c r="X441" s="15">
        <f>ROUND(N441*Settings!$B$9*W441,0)</f>
        <v/>
      </c>
      <c r="Y441" s="15">
        <f>S441+X441</f>
        <v/>
      </c>
      <c r="Z441" s="18">
        <f>IF(B441="","",DATE(YEAR(IF(Q441="",B441,Q441)),MONTH(IF(Q441="",B441,Q441)),1))</f>
        <v/>
      </c>
      <c r="AA441" s="9">
        <f>IF(B441="","","Q"&amp;(INT(MOD(MONTH(IF(Q441="",B441,Q441))-4,12)/3)+1))</f>
        <v/>
      </c>
      <c r="AB441" s="9">
        <f>IF(H441="","",IFERROR(INDEX(Rates!$M$5:$M$26,MATCH(H441,Rates!$A$5:$A$26,0)),""))</f>
        <v/>
      </c>
    </row>
    <row r="442">
      <c r="A442" s="9">
        <f>IF(B442="","",ROW()-4)</f>
        <v/>
      </c>
      <c r="B442" s="10" t="n"/>
      <c r="C442" s="11" t="n"/>
      <c r="D442" s="11" t="n"/>
      <c r="E442" s="9">
        <f>IF(B442="","",IF(D442="","No PAN",IF(AND(LEN(D442)=10,ISERROR(VALUE(LEFT(D442,1))),ISERROR(VALUE(MID(D442,5,1))),ISNUMBER(VALUE(MID(D442,6,4))),ISERROR(VALUE(RIGHT(D442,1)))),"Format OK","Check PAN")))</f>
        <v/>
      </c>
      <c r="F442" s="11" t="n"/>
      <c r="G442" s="9">
        <f>IF(B442="","",IF(F442&lt;&gt;"",F442,IF(E442&lt;&gt;"Format OK","Others",IF(OR(MID(D442,4,1)="P",MID(D442,4,1)="H"),"Individual/HUF",IF(MID(D442,4,1)="C","Company","Others")))))</f>
        <v/>
      </c>
      <c r="H442" s="11" t="n"/>
      <c r="I442" s="9">
        <f>IF(H442="","",IFERROR(INDEX(IF(G442="Individual/HUF",Rates!$C$5:$C$26,IF(G442="Company",Rates!$D$5:$D$26,Rates!$E$5:$E$26)),MATCH(H442,Rates!$A$5:$A$26,0)),"?"))</f>
        <v/>
      </c>
      <c r="J442" s="12" t="n"/>
      <c r="K442" s="13">
        <f>IF(H442="","",IFERROR(INDEX(IF(G442="Individual/HUF",Rates!$I$5:$I$26,IF(G442="Company",Rates!$J$5:$J$26,Rates!$K$5:$K$26)),MATCH(H442,Rates!$A$5:$A$26,0)),""))</f>
        <v/>
      </c>
      <c r="L442" s="14" t="n"/>
      <c r="M442" s="13">
        <f>IF(H442="","",IF(L442&lt;&gt;"",IF(E442="Format OK",L442,MAX(L442,INDEX(Rates!$L$5:$L$26,MATCH(H442,Rates!$A$5:$A$26,0)))),IF(K442="","rate?",IF(E442="Format OK",K442,MAX(K442,INDEX(Rates!$L$5:$L$26,MATCH(H442,Rates!$A$5:$A$26,0)))))))</f>
        <v/>
      </c>
      <c r="N442" s="15">
        <f>IF(OR(H442="",NOT(ISNUMBER(M442))),0,IF(AND(LEFT(P442,5)="Below",L442=""),0,ROUND(J442*M442,0)))</f>
        <v/>
      </c>
      <c r="O442" s="15">
        <f>IF(H442="","",SUMIFS($J$5:$J$504,$C$5:$C$504,C442,$H$5:$H$504,H442,$B$5:$B$504,"&lt;="&amp;B442,$B$5:$B$504,"&gt;="&amp;Settings!$B$5))</f>
        <v/>
      </c>
      <c r="P442" s="9">
        <f>IF(H442="","",IFERROR(IF(AND(INDEX(Rates!$F$5:$F$26,MATCH(H442,Rates!$A$5:$A$26,0))=0,INDEX(Rates!$G$5:$G$26,MATCH(H442,Rates!$A$5:$A$26,0))=0),"Deduct (no threshold)",IF(OR(AND(INDEX(Rates!$F$5:$F$26,MATCH(H442,Rates!$A$5:$A$26,0))&gt;0,J442&gt;INDEX(Rates!$F$5:$F$26,MATCH(H442,Rates!$A$5:$A$26,0))),AND(INDEX(Rates!$G$5:$G$26,MATCH(H442,Rates!$A$5:$A$26,0))&gt;0,O442&gt;INDEX(Rates!$G$5:$G$26,MATCH(H442,Rates!$A$5:$A$26,0)))),"Deduct","Below threshold: check")),"?"))</f>
        <v/>
      </c>
      <c r="Q442" s="10" t="n"/>
      <c r="R442" s="16">
        <f>IF(OR(B442="",Q442=""),0,IF(Q442&gt;B442,((YEAR(Q442)-YEAR(B442))*12+MONTH(Q442)-MONTH(B442)+1),0))</f>
        <v/>
      </c>
      <c r="S442" s="15">
        <f>ROUND(N442*Settings!$B$8*R442,0)</f>
        <v/>
      </c>
      <c r="T442" s="17">
        <f>IF(B442="","",IF(MONTH(IF(Q442="",B442,Q442))=3,DATE(YEAR(IF(Q442="",B442,Q442)),4,30),DATE(YEAR(IF(Q442="",B442,Q442)),MONTH(IF(Q442="",B442,Q442))+1,7)))</f>
        <v/>
      </c>
      <c r="U442" s="10" t="n"/>
      <c r="V442" s="11" t="n"/>
      <c r="W442" s="16">
        <f>IF(OR(B442="",N442=0),0,IF(U442="",IF(Settings!$B$4&gt;T442,((YEAR(Settings!$B$4)-YEAR(IF(Q442="",B442,Q442)))*12+MONTH(Settings!$B$4)-MONTH(IF(Q442="",B442,Q442))+1),0),IF(U442&gt;T442,((YEAR(U442)-YEAR(IF(Q442="",B442,Q442)))*12+MONTH(U442)-MONTH(IF(Q442="",B442,Q442))+1),0)))</f>
        <v/>
      </c>
      <c r="X442" s="15">
        <f>ROUND(N442*Settings!$B$9*W442,0)</f>
        <v/>
      </c>
      <c r="Y442" s="15">
        <f>S442+X442</f>
        <v/>
      </c>
      <c r="Z442" s="18">
        <f>IF(B442="","",DATE(YEAR(IF(Q442="",B442,Q442)),MONTH(IF(Q442="",B442,Q442)),1))</f>
        <v/>
      </c>
      <c r="AA442" s="9">
        <f>IF(B442="","","Q"&amp;(INT(MOD(MONTH(IF(Q442="",B442,Q442))-4,12)/3)+1))</f>
        <v/>
      </c>
      <c r="AB442" s="9">
        <f>IF(H442="","",IFERROR(INDEX(Rates!$M$5:$M$26,MATCH(H442,Rates!$A$5:$A$26,0)),""))</f>
        <v/>
      </c>
    </row>
    <row r="443">
      <c r="A443" s="9">
        <f>IF(B443="","",ROW()-4)</f>
        <v/>
      </c>
      <c r="B443" s="10" t="n"/>
      <c r="C443" s="11" t="n"/>
      <c r="D443" s="11" t="n"/>
      <c r="E443" s="9">
        <f>IF(B443="","",IF(D443="","No PAN",IF(AND(LEN(D443)=10,ISERROR(VALUE(LEFT(D443,1))),ISERROR(VALUE(MID(D443,5,1))),ISNUMBER(VALUE(MID(D443,6,4))),ISERROR(VALUE(RIGHT(D443,1)))),"Format OK","Check PAN")))</f>
        <v/>
      </c>
      <c r="F443" s="11" t="n"/>
      <c r="G443" s="9">
        <f>IF(B443="","",IF(F443&lt;&gt;"",F443,IF(E443&lt;&gt;"Format OK","Others",IF(OR(MID(D443,4,1)="P",MID(D443,4,1)="H"),"Individual/HUF",IF(MID(D443,4,1)="C","Company","Others")))))</f>
        <v/>
      </c>
      <c r="H443" s="11" t="n"/>
      <c r="I443" s="9">
        <f>IF(H443="","",IFERROR(INDEX(IF(G443="Individual/HUF",Rates!$C$5:$C$26,IF(G443="Company",Rates!$D$5:$D$26,Rates!$E$5:$E$26)),MATCH(H443,Rates!$A$5:$A$26,0)),"?"))</f>
        <v/>
      </c>
      <c r="J443" s="12" t="n"/>
      <c r="K443" s="13">
        <f>IF(H443="","",IFERROR(INDEX(IF(G443="Individual/HUF",Rates!$I$5:$I$26,IF(G443="Company",Rates!$J$5:$J$26,Rates!$K$5:$K$26)),MATCH(H443,Rates!$A$5:$A$26,0)),""))</f>
        <v/>
      </c>
      <c r="L443" s="14" t="n"/>
      <c r="M443" s="13">
        <f>IF(H443="","",IF(L443&lt;&gt;"",IF(E443="Format OK",L443,MAX(L443,INDEX(Rates!$L$5:$L$26,MATCH(H443,Rates!$A$5:$A$26,0)))),IF(K443="","rate?",IF(E443="Format OK",K443,MAX(K443,INDEX(Rates!$L$5:$L$26,MATCH(H443,Rates!$A$5:$A$26,0)))))))</f>
        <v/>
      </c>
      <c r="N443" s="15">
        <f>IF(OR(H443="",NOT(ISNUMBER(M443))),0,IF(AND(LEFT(P443,5)="Below",L443=""),0,ROUND(J443*M443,0)))</f>
        <v/>
      </c>
      <c r="O443" s="15">
        <f>IF(H443="","",SUMIFS($J$5:$J$504,$C$5:$C$504,C443,$H$5:$H$504,H443,$B$5:$B$504,"&lt;="&amp;B443,$B$5:$B$504,"&gt;="&amp;Settings!$B$5))</f>
        <v/>
      </c>
      <c r="P443" s="9">
        <f>IF(H443="","",IFERROR(IF(AND(INDEX(Rates!$F$5:$F$26,MATCH(H443,Rates!$A$5:$A$26,0))=0,INDEX(Rates!$G$5:$G$26,MATCH(H443,Rates!$A$5:$A$26,0))=0),"Deduct (no threshold)",IF(OR(AND(INDEX(Rates!$F$5:$F$26,MATCH(H443,Rates!$A$5:$A$26,0))&gt;0,J443&gt;INDEX(Rates!$F$5:$F$26,MATCH(H443,Rates!$A$5:$A$26,0))),AND(INDEX(Rates!$G$5:$G$26,MATCH(H443,Rates!$A$5:$A$26,0))&gt;0,O443&gt;INDEX(Rates!$G$5:$G$26,MATCH(H443,Rates!$A$5:$A$26,0)))),"Deduct","Below threshold: check")),"?"))</f>
        <v/>
      </c>
      <c r="Q443" s="10" t="n"/>
      <c r="R443" s="16">
        <f>IF(OR(B443="",Q443=""),0,IF(Q443&gt;B443,((YEAR(Q443)-YEAR(B443))*12+MONTH(Q443)-MONTH(B443)+1),0))</f>
        <v/>
      </c>
      <c r="S443" s="15">
        <f>ROUND(N443*Settings!$B$8*R443,0)</f>
        <v/>
      </c>
      <c r="T443" s="17">
        <f>IF(B443="","",IF(MONTH(IF(Q443="",B443,Q443))=3,DATE(YEAR(IF(Q443="",B443,Q443)),4,30),DATE(YEAR(IF(Q443="",B443,Q443)),MONTH(IF(Q443="",B443,Q443))+1,7)))</f>
        <v/>
      </c>
      <c r="U443" s="10" t="n"/>
      <c r="V443" s="11" t="n"/>
      <c r="W443" s="16">
        <f>IF(OR(B443="",N443=0),0,IF(U443="",IF(Settings!$B$4&gt;T443,((YEAR(Settings!$B$4)-YEAR(IF(Q443="",B443,Q443)))*12+MONTH(Settings!$B$4)-MONTH(IF(Q443="",B443,Q443))+1),0),IF(U443&gt;T443,((YEAR(U443)-YEAR(IF(Q443="",B443,Q443)))*12+MONTH(U443)-MONTH(IF(Q443="",B443,Q443))+1),0)))</f>
        <v/>
      </c>
      <c r="X443" s="15">
        <f>ROUND(N443*Settings!$B$9*W443,0)</f>
        <v/>
      </c>
      <c r="Y443" s="15">
        <f>S443+X443</f>
        <v/>
      </c>
      <c r="Z443" s="18">
        <f>IF(B443="","",DATE(YEAR(IF(Q443="",B443,Q443)),MONTH(IF(Q443="",B443,Q443)),1))</f>
        <v/>
      </c>
      <c r="AA443" s="9">
        <f>IF(B443="","","Q"&amp;(INT(MOD(MONTH(IF(Q443="",B443,Q443))-4,12)/3)+1))</f>
        <v/>
      </c>
      <c r="AB443" s="9">
        <f>IF(H443="","",IFERROR(INDEX(Rates!$M$5:$M$26,MATCH(H443,Rates!$A$5:$A$26,0)),""))</f>
        <v/>
      </c>
    </row>
    <row r="444">
      <c r="A444" s="9">
        <f>IF(B444="","",ROW()-4)</f>
        <v/>
      </c>
      <c r="B444" s="10" t="n"/>
      <c r="C444" s="11" t="n"/>
      <c r="D444" s="11" t="n"/>
      <c r="E444" s="9">
        <f>IF(B444="","",IF(D444="","No PAN",IF(AND(LEN(D444)=10,ISERROR(VALUE(LEFT(D444,1))),ISERROR(VALUE(MID(D444,5,1))),ISNUMBER(VALUE(MID(D444,6,4))),ISERROR(VALUE(RIGHT(D444,1)))),"Format OK","Check PAN")))</f>
        <v/>
      </c>
      <c r="F444" s="11" t="n"/>
      <c r="G444" s="9">
        <f>IF(B444="","",IF(F444&lt;&gt;"",F444,IF(E444&lt;&gt;"Format OK","Others",IF(OR(MID(D444,4,1)="P",MID(D444,4,1)="H"),"Individual/HUF",IF(MID(D444,4,1)="C","Company","Others")))))</f>
        <v/>
      </c>
      <c r="H444" s="11" t="n"/>
      <c r="I444" s="9">
        <f>IF(H444="","",IFERROR(INDEX(IF(G444="Individual/HUF",Rates!$C$5:$C$26,IF(G444="Company",Rates!$D$5:$D$26,Rates!$E$5:$E$26)),MATCH(H444,Rates!$A$5:$A$26,0)),"?"))</f>
        <v/>
      </c>
      <c r="J444" s="12" t="n"/>
      <c r="K444" s="13">
        <f>IF(H444="","",IFERROR(INDEX(IF(G444="Individual/HUF",Rates!$I$5:$I$26,IF(G444="Company",Rates!$J$5:$J$26,Rates!$K$5:$K$26)),MATCH(H444,Rates!$A$5:$A$26,0)),""))</f>
        <v/>
      </c>
      <c r="L444" s="14" t="n"/>
      <c r="M444" s="13">
        <f>IF(H444="","",IF(L444&lt;&gt;"",IF(E444="Format OK",L444,MAX(L444,INDEX(Rates!$L$5:$L$26,MATCH(H444,Rates!$A$5:$A$26,0)))),IF(K444="","rate?",IF(E444="Format OK",K444,MAX(K444,INDEX(Rates!$L$5:$L$26,MATCH(H444,Rates!$A$5:$A$26,0)))))))</f>
        <v/>
      </c>
      <c r="N444" s="15">
        <f>IF(OR(H444="",NOT(ISNUMBER(M444))),0,IF(AND(LEFT(P444,5)="Below",L444=""),0,ROUND(J444*M444,0)))</f>
        <v/>
      </c>
      <c r="O444" s="15">
        <f>IF(H444="","",SUMIFS($J$5:$J$504,$C$5:$C$504,C444,$H$5:$H$504,H444,$B$5:$B$504,"&lt;="&amp;B444,$B$5:$B$504,"&gt;="&amp;Settings!$B$5))</f>
        <v/>
      </c>
      <c r="P444" s="9">
        <f>IF(H444="","",IFERROR(IF(AND(INDEX(Rates!$F$5:$F$26,MATCH(H444,Rates!$A$5:$A$26,0))=0,INDEX(Rates!$G$5:$G$26,MATCH(H444,Rates!$A$5:$A$26,0))=0),"Deduct (no threshold)",IF(OR(AND(INDEX(Rates!$F$5:$F$26,MATCH(H444,Rates!$A$5:$A$26,0))&gt;0,J444&gt;INDEX(Rates!$F$5:$F$26,MATCH(H444,Rates!$A$5:$A$26,0))),AND(INDEX(Rates!$G$5:$G$26,MATCH(H444,Rates!$A$5:$A$26,0))&gt;0,O444&gt;INDEX(Rates!$G$5:$G$26,MATCH(H444,Rates!$A$5:$A$26,0)))),"Deduct","Below threshold: check")),"?"))</f>
        <v/>
      </c>
      <c r="Q444" s="10" t="n"/>
      <c r="R444" s="16">
        <f>IF(OR(B444="",Q444=""),0,IF(Q444&gt;B444,((YEAR(Q444)-YEAR(B444))*12+MONTH(Q444)-MONTH(B444)+1),0))</f>
        <v/>
      </c>
      <c r="S444" s="15">
        <f>ROUND(N444*Settings!$B$8*R444,0)</f>
        <v/>
      </c>
      <c r="T444" s="17">
        <f>IF(B444="","",IF(MONTH(IF(Q444="",B444,Q444))=3,DATE(YEAR(IF(Q444="",B444,Q444)),4,30),DATE(YEAR(IF(Q444="",B444,Q444)),MONTH(IF(Q444="",B444,Q444))+1,7)))</f>
        <v/>
      </c>
      <c r="U444" s="10" t="n"/>
      <c r="V444" s="11" t="n"/>
      <c r="W444" s="16">
        <f>IF(OR(B444="",N444=0),0,IF(U444="",IF(Settings!$B$4&gt;T444,((YEAR(Settings!$B$4)-YEAR(IF(Q444="",B444,Q444)))*12+MONTH(Settings!$B$4)-MONTH(IF(Q444="",B444,Q444))+1),0),IF(U444&gt;T444,((YEAR(U444)-YEAR(IF(Q444="",B444,Q444)))*12+MONTH(U444)-MONTH(IF(Q444="",B444,Q444))+1),0)))</f>
        <v/>
      </c>
      <c r="X444" s="15">
        <f>ROUND(N444*Settings!$B$9*W444,0)</f>
        <v/>
      </c>
      <c r="Y444" s="15">
        <f>S444+X444</f>
        <v/>
      </c>
      <c r="Z444" s="18">
        <f>IF(B444="","",DATE(YEAR(IF(Q444="",B444,Q444)),MONTH(IF(Q444="",B444,Q444)),1))</f>
        <v/>
      </c>
      <c r="AA444" s="9">
        <f>IF(B444="","","Q"&amp;(INT(MOD(MONTH(IF(Q444="",B444,Q444))-4,12)/3)+1))</f>
        <v/>
      </c>
      <c r="AB444" s="9">
        <f>IF(H444="","",IFERROR(INDEX(Rates!$M$5:$M$26,MATCH(H444,Rates!$A$5:$A$26,0)),""))</f>
        <v/>
      </c>
    </row>
    <row r="445">
      <c r="A445" s="9">
        <f>IF(B445="","",ROW()-4)</f>
        <v/>
      </c>
      <c r="B445" s="10" t="n"/>
      <c r="C445" s="11" t="n"/>
      <c r="D445" s="11" t="n"/>
      <c r="E445" s="9">
        <f>IF(B445="","",IF(D445="","No PAN",IF(AND(LEN(D445)=10,ISERROR(VALUE(LEFT(D445,1))),ISERROR(VALUE(MID(D445,5,1))),ISNUMBER(VALUE(MID(D445,6,4))),ISERROR(VALUE(RIGHT(D445,1)))),"Format OK","Check PAN")))</f>
        <v/>
      </c>
      <c r="F445" s="11" t="n"/>
      <c r="G445" s="9">
        <f>IF(B445="","",IF(F445&lt;&gt;"",F445,IF(E445&lt;&gt;"Format OK","Others",IF(OR(MID(D445,4,1)="P",MID(D445,4,1)="H"),"Individual/HUF",IF(MID(D445,4,1)="C","Company","Others")))))</f>
        <v/>
      </c>
      <c r="H445" s="11" t="n"/>
      <c r="I445" s="9">
        <f>IF(H445="","",IFERROR(INDEX(IF(G445="Individual/HUF",Rates!$C$5:$C$26,IF(G445="Company",Rates!$D$5:$D$26,Rates!$E$5:$E$26)),MATCH(H445,Rates!$A$5:$A$26,0)),"?"))</f>
        <v/>
      </c>
      <c r="J445" s="12" t="n"/>
      <c r="K445" s="13">
        <f>IF(H445="","",IFERROR(INDEX(IF(G445="Individual/HUF",Rates!$I$5:$I$26,IF(G445="Company",Rates!$J$5:$J$26,Rates!$K$5:$K$26)),MATCH(H445,Rates!$A$5:$A$26,0)),""))</f>
        <v/>
      </c>
      <c r="L445" s="14" t="n"/>
      <c r="M445" s="13">
        <f>IF(H445="","",IF(L445&lt;&gt;"",IF(E445="Format OK",L445,MAX(L445,INDEX(Rates!$L$5:$L$26,MATCH(H445,Rates!$A$5:$A$26,0)))),IF(K445="","rate?",IF(E445="Format OK",K445,MAX(K445,INDEX(Rates!$L$5:$L$26,MATCH(H445,Rates!$A$5:$A$26,0)))))))</f>
        <v/>
      </c>
      <c r="N445" s="15">
        <f>IF(OR(H445="",NOT(ISNUMBER(M445))),0,IF(AND(LEFT(P445,5)="Below",L445=""),0,ROUND(J445*M445,0)))</f>
        <v/>
      </c>
      <c r="O445" s="15">
        <f>IF(H445="","",SUMIFS($J$5:$J$504,$C$5:$C$504,C445,$H$5:$H$504,H445,$B$5:$B$504,"&lt;="&amp;B445,$B$5:$B$504,"&gt;="&amp;Settings!$B$5))</f>
        <v/>
      </c>
      <c r="P445" s="9">
        <f>IF(H445="","",IFERROR(IF(AND(INDEX(Rates!$F$5:$F$26,MATCH(H445,Rates!$A$5:$A$26,0))=0,INDEX(Rates!$G$5:$G$26,MATCH(H445,Rates!$A$5:$A$26,0))=0),"Deduct (no threshold)",IF(OR(AND(INDEX(Rates!$F$5:$F$26,MATCH(H445,Rates!$A$5:$A$26,0))&gt;0,J445&gt;INDEX(Rates!$F$5:$F$26,MATCH(H445,Rates!$A$5:$A$26,0))),AND(INDEX(Rates!$G$5:$G$26,MATCH(H445,Rates!$A$5:$A$26,0))&gt;0,O445&gt;INDEX(Rates!$G$5:$G$26,MATCH(H445,Rates!$A$5:$A$26,0)))),"Deduct","Below threshold: check")),"?"))</f>
        <v/>
      </c>
      <c r="Q445" s="10" t="n"/>
      <c r="R445" s="16">
        <f>IF(OR(B445="",Q445=""),0,IF(Q445&gt;B445,((YEAR(Q445)-YEAR(B445))*12+MONTH(Q445)-MONTH(B445)+1),0))</f>
        <v/>
      </c>
      <c r="S445" s="15">
        <f>ROUND(N445*Settings!$B$8*R445,0)</f>
        <v/>
      </c>
      <c r="T445" s="17">
        <f>IF(B445="","",IF(MONTH(IF(Q445="",B445,Q445))=3,DATE(YEAR(IF(Q445="",B445,Q445)),4,30),DATE(YEAR(IF(Q445="",B445,Q445)),MONTH(IF(Q445="",B445,Q445))+1,7)))</f>
        <v/>
      </c>
      <c r="U445" s="10" t="n"/>
      <c r="V445" s="11" t="n"/>
      <c r="W445" s="16">
        <f>IF(OR(B445="",N445=0),0,IF(U445="",IF(Settings!$B$4&gt;T445,((YEAR(Settings!$B$4)-YEAR(IF(Q445="",B445,Q445)))*12+MONTH(Settings!$B$4)-MONTH(IF(Q445="",B445,Q445))+1),0),IF(U445&gt;T445,((YEAR(U445)-YEAR(IF(Q445="",B445,Q445)))*12+MONTH(U445)-MONTH(IF(Q445="",B445,Q445))+1),0)))</f>
        <v/>
      </c>
      <c r="X445" s="15">
        <f>ROUND(N445*Settings!$B$9*W445,0)</f>
        <v/>
      </c>
      <c r="Y445" s="15">
        <f>S445+X445</f>
        <v/>
      </c>
      <c r="Z445" s="18">
        <f>IF(B445="","",DATE(YEAR(IF(Q445="",B445,Q445)),MONTH(IF(Q445="",B445,Q445)),1))</f>
        <v/>
      </c>
      <c r="AA445" s="9">
        <f>IF(B445="","","Q"&amp;(INT(MOD(MONTH(IF(Q445="",B445,Q445))-4,12)/3)+1))</f>
        <v/>
      </c>
      <c r="AB445" s="9">
        <f>IF(H445="","",IFERROR(INDEX(Rates!$M$5:$M$26,MATCH(H445,Rates!$A$5:$A$26,0)),""))</f>
        <v/>
      </c>
    </row>
    <row r="446">
      <c r="A446" s="9">
        <f>IF(B446="","",ROW()-4)</f>
        <v/>
      </c>
      <c r="B446" s="10" t="n"/>
      <c r="C446" s="11" t="n"/>
      <c r="D446" s="11" t="n"/>
      <c r="E446" s="9">
        <f>IF(B446="","",IF(D446="","No PAN",IF(AND(LEN(D446)=10,ISERROR(VALUE(LEFT(D446,1))),ISERROR(VALUE(MID(D446,5,1))),ISNUMBER(VALUE(MID(D446,6,4))),ISERROR(VALUE(RIGHT(D446,1)))),"Format OK","Check PAN")))</f>
        <v/>
      </c>
      <c r="F446" s="11" t="n"/>
      <c r="G446" s="9">
        <f>IF(B446="","",IF(F446&lt;&gt;"",F446,IF(E446&lt;&gt;"Format OK","Others",IF(OR(MID(D446,4,1)="P",MID(D446,4,1)="H"),"Individual/HUF",IF(MID(D446,4,1)="C","Company","Others")))))</f>
        <v/>
      </c>
      <c r="H446" s="11" t="n"/>
      <c r="I446" s="9">
        <f>IF(H446="","",IFERROR(INDEX(IF(G446="Individual/HUF",Rates!$C$5:$C$26,IF(G446="Company",Rates!$D$5:$D$26,Rates!$E$5:$E$26)),MATCH(H446,Rates!$A$5:$A$26,0)),"?"))</f>
        <v/>
      </c>
      <c r="J446" s="12" t="n"/>
      <c r="K446" s="13">
        <f>IF(H446="","",IFERROR(INDEX(IF(G446="Individual/HUF",Rates!$I$5:$I$26,IF(G446="Company",Rates!$J$5:$J$26,Rates!$K$5:$K$26)),MATCH(H446,Rates!$A$5:$A$26,0)),""))</f>
        <v/>
      </c>
      <c r="L446" s="14" t="n"/>
      <c r="M446" s="13">
        <f>IF(H446="","",IF(L446&lt;&gt;"",IF(E446="Format OK",L446,MAX(L446,INDEX(Rates!$L$5:$L$26,MATCH(H446,Rates!$A$5:$A$26,0)))),IF(K446="","rate?",IF(E446="Format OK",K446,MAX(K446,INDEX(Rates!$L$5:$L$26,MATCH(H446,Rates!$A$5:$A$26,0)))))))</f>
        <v/>
      </c>
      <c r="N446" s="15">
        <f>IF(OR(H446="",NOT(ISNUMBER(M446))),0,IF(AND(LEFT(P446,5)="Below",L446=""),0,ROUND(J446*M446,0)))</f>
        <v/>
      </c>
      <c r="O446" s="15">
        <f>IF(H446="","",SUMIFS($J$5:$J$504,$C$5:$C$504,C446,$H$5:$H$504,H446,$B$5:$B$504,"&lt;="&amp;B446,$B$5:$B$504,"&gt;="&amp;Settings!$B$5))</f>
        <v/>
      </c>
      <c r="P446" s="9">
        <f>IF(H446="","",IFERROR(IF(AND(INDEX(Rates!$F$5:$F$26,MATCH(H446,Rates!$A$5:$A$26,0))=0,INDEX(Rates!$G$5:$G$26,MATCH(H446,Rates!$A$5:$A$26,0))=0),"Deduct (no threshold)",IF(OR(AND(INDEX(Rates!$F$5:$F$26,MATCH(H446,Rates!$A$5:$A$26,0))&gt;0,J446&gt;INDEX(Rates!$F$5:$F$26,MATCH(H446,Rates!$A$5:$A$26,0))),AND(INDEX(Rates!$G$5:$G$26,MATCH(H446,Rates!$A$5:$A$26,0))&gt;0,O446&gt;INDEX(Rates!$G$5:$G$26,MATCH(H446,Rates!$A$5:$A$26,0)))),"Deduct","Below threshold: check")),"?"))</f>
        <v/>
      </c>
      <c r="Q446" s="10" t="n"/>
      <c r="R446" s="16">
        <f>IF(OR(B446="",Q446=""),0,IF(Q446&gt;B446,((YEAR(Q446)-YEAR(B446))*12+MONTH(Q446)-MONTH(B446)+1),0))</f>
        <v/>
      </c>
      <c r="S446" s="15">
        <f>ROUND(N446*Settings!$B$8*R446,0)</f>
        <v/>
      </c>
      <c r="T446" s="17">
        <f>IF(B446="","",IF(MONTH(IF(Q446="",B446,Q446))=3,DATE(YEAR(IF(Q446="",B446,Q446)),4,30),DATE(YEAR(IF(Q446="",B446,Q446)),MONTH(IF(Q446="",B446,Q446))+1,7)))</f>
        <v/>
      </c>
      <c r="U446" s="10" t="n"/>
      <c r="V446" s="11" t="n"/>
      <c r="W446" s="16">
        <f>IF(OR(B446="",N446=0),0,IF(U446="",IF(Settings!$B$4&gt;T446,((YEAR(Settings!$B$4)-YEAR(IF(Q446="",B446,Q446)))*12+MONTH(Settings!$B$4)-MONTH(IF(Q446="",B446,Q446))+1),0),IF(U446&gt;T446,((YEAR(U446)-YEAR(IF(Q446="",B446,Q446)))*12+MONTH(U446)-MONTH(IF(Q446="",B446,Q446))+1),0)))</f>
        <v/>
      </c>
      <c r="X446" s="15">
        <f>ROUND(N446*Settings!$B$9*W446,0)</f>
        <v/>
      </c>
      <c r="Y446" s="15">
        <f>S446+X446</f>
        <v/>
      </c>
      <c r="Z446" s="18">
        <f>IF(B446="","",DATE(YEAR(IF(Q446="",B446,Q446)),MONTH(IF(Q446="",B446,Q446)),1))</f>
        <v/>
      </c>
      <c r="AA446" s="9">
        <f>IF(B446="","","Q"&amp;(INT(MOD(MONTH(IF(Q446="",B446,Q446))-4,12)/3)+1))</f>
        <v/>
      </c>
      <c r="AB446" s="9">
        <f>IF(H446="","",IFERROR(INDEX(Rates!$M$5:$M$26,MATCH(H446,Rates!$A$5:$A$26,0)),""))</f>
        <v/>
      </c>
    </row>
    <row r="447">
      <c r="A447" s="9">
        <f>IF(B447="","",ROW()-4)</f>
        <v/>
      </c>
      <c r="B447" s="10" t="n"/>
      <c r="C447" s="11" t="n"/>
      <c r="D447" s="11" t="n"/>
      <c r="E447" s="9">
        <f>IF(B447="","",IF(D447="","No PAN",IF(AND(LEN(D447)=10,ISERROR(VALUE(LEFT(D447,1))),ISERROR(VALUE(MID(D447,5,1))),ISNUMBER(VALUE(MID(D447,6,4))),ISERROR(VALUE(RIGHT(D447,1)))),"Format OK","Check PAN")))</f>
        <v/>
      </c>
      <c r="F447" s="11" t="n"/>
      <c r="G447" s="9">
        <f>IF(B447="","",IF(F447&lt;&gt;"",F447,IF(E447&lt;&gt;"Format OK","Others",IF(OR(MID(D447,4,1)="P",MID(D447,4,1)="H"),"Individual/HUF",IF(MID(D447,4,1)="C","Company","Others")))))</f>
        <v/>
      </c>
      <c r="H447" s="11" t="n"/>
      <c r="I447" s="9">
        <f>IF(H447="","",IFERROR(INDEX(IF(G447="Individual/HUF",Rates!$C$5:$C$26,IF(G447="Company",Rates!$D$5:$D$26,Rates!$E$5:$E$26)),MATCH(H447,Rates!$A$5:$A$26,0)),"?"))</f>
        <v/>
      </c>
      <c r="J447" s="12" t="n"/>
      <c r="K447" s="13">
        <f>IF(H447="","",IFERROR(INDEX(IF(G447="Individual/HUF",Rates!$I$5:$I$26,IF(G447="Company",Rates!$J$5:$J$26,Rates!$K$5:$K$26)),MATCH(H447,Rates!$A$5:$A$26,0)),""))</f>
        <v/>
      </c>
      <c r="L447" s="14" t="n"/>
      <c r="M447" s="13">
        <f>IF(H447="","",IF(L447&lt;&gt;"",IF(E447="Format OK",L447,MAX(L447,INDEX(Rates!$L$5:$L$26,MATCH(H447,Rates!$A$5:$A$26,0)))),IF(K447="","rate?",IF(E447="Format OK",K447,MAX(K447,INDEX(Rates!$L$5:$L$26,MATCH(H447,Rates!$A$5:$A$26,0)))))))</f>
        <v/>
      </c>
      <c r="N447" s="15">
        <f>IF(OR(H447="",NOT(ISNUMBER(M447))),0,IF(AND(LEFT(P447,5)="Below",L447=""),0,ROUND(J447*M447,0)))</f>
        <v/>
      </c>
      <c r="O447" s="15">
        <f>IF(H447="","",SUMIFS($J$5:$J$504,$C$5:$C$504,C447,$H$5:$H$504,H447,$B$5:$B$504,"&lt;="&amp;B447,$B$5:$B$504,"&gt;="&amp;Settings!$B$5))</f>
        <v/>
      </c>
      <c r="P447" s="9">
        <f>IF(H447="","",IFERROR(IF(AND(INDEX(Rates!$F$5:$F$26,MATCH(H447,Rates!$A$5:$A$26,0))=0,INDEX(Rates!$G$5:$G$26,MATCH(H447,Rates!$A$5:$A$26,0))=0),"Deduct (no threshold)",IF(OR(AND(INDEX(Rates!$F$5:$F$26,MATCH(H447,Rates!$A$5:$A$26,0))&gt;0,J447&gt;INDEX(Rates!$F$5:$F$26,MATCH(H447,Rates!$A$5:$A$26,0))),AND(INDEX(Rates!$G$5:$G$26,MATCH(H447,Rates!$A$5:$A$26,0))&gt;0,O447&gt;INDEX(Rates!$G$5:$G$26,MATCH(H447,Rates!$A$5:$A$26,0)))),"Deduct","Below threshold: check")),"?"))</f>
        <v/>
      </c>
      <c r="Q447" s="10" t="n"/>
      <c r="R447" s="16">
        <f>IF(OR(B447="",Q447=""),0,IF(Q447&gt;B447,((YEAR(Q447)-YEAR(B447))*12+MONTH(Q447)-MONTH(B447)+1),0))</f>
        <v/>
      </c>
      <c r="S447" s="15">
        <f>ROUND(N447*Settings!$B$8*R447,0)</f>
        <v/>
      </c>
      <c r="T447" s="17">
        <f>IF(B447="","",IF(MONTH(IF(Q447="",B447,Q447))=3,DATE(YEAR(IF(Q447="",B447,Q447)),4,30),DATE(YEAR(IF(Q447="",B447,Q447)),MONTH(IF(Q447="",B447,Q447))+1,7)))</f>
        <v/>
      </c>
      <c r="U447" s="10" t="n"/>
      <c r="V447" s="11" t="n"/>
      <c r="W447" s="16">
        <f>IF(OR(B447="",N447=0),0,IF(U447="",IF(Settings!$B$4&gt;T447,((YEAR(Settings!$B$4)-YEAR(IF(Q447="",B447,Q447)))*12+MONTH(Settings!$B$4)-MONTH(IF(Q447="",B447,Q447))+1),0),IF(U447&gt;T447,((YEAR(U447)-YEAR(IF(Q447="",B447,Q447)))*12+MONTH(U447)-MONTH(IF(Q447="",B447,Q447))+1),0)))</f>
        <v/>
      </c>
      <c r="X447" s="15">
        <f>ROUND(N447*Settings!$B$9*W447,0)</f>
        <v/>
      </c>
      <c r="Y447" s="15">
        <f>S447+X447</f>
        <v/>
      </c>
      <c r="Z447" s="18">
        <f>IF(B447="","",DATE(YEAR(IF(Q447="",B447,Q447)),MONTH(IF(Q447="",B447,Q447)),1))</f>
        <v/>
      </c>
      <c r="AA447" s="9">
        <f>IF(B447="","","Q"&amp;(INT(MOD(MONTH(IF(Q447="",B447,Q447))-4,12)/3)+1))</f>
        <v/>
      </c>
      <c r="AB447" s="9">
        <f>IF(H447="","",IFERROR(INDEX(Rates!$M$5:$M$26,MATCH(H447,Rates!$A$5:$A$26,0)),""))</f>
        <v/>
      </c>
    </row>
    <row r="448">
      <c r="A448" s="9">
        <f>IF(B448="","",ROW()-4)</f>
        <v/>
      </c>
      <c r="B448" s="10" t="n"/>
      <c r="C448" s="11" t="n"/>
      <c r="D448" s="11" t="n"/>
      <c r="E448" s="9">
        <f>IF(B448="","",IF(D448="","No PAN",IF(AND(LEN(D448)=10,ISERROR(VALUE(LEFT(D448,1))),ISERROR(VALUE(MID(D448,5,1))),ISNUMBER(VALUE(MID(D448,6,4))),ISERROR(VALUE(RIGHT(D448,1)))),"Format OK","Check PAN")))</f>
        <v/>
      </c>
      <c r="F448" s="11" t="n"/>
      <c r="G448" s="9">
        <f>IF(B448="","",IF(F448&lt;&gt;"",F448,IF(E448&lt;&gt;"Format OK","Others",IF(OR(MID(D448,4,1)="P",MID(D448,4,1)="H"),"Individual/HUF",IF(MID(D448,4,1)="C","Company","Others")))))</f>
        <v/>
      </c>
      <c r="H448" s="11" t="n"/>
      <c r="I448" s="9">
        <f>IF(H448="","",IFERROR(INDEX(IF(G448="Individual/HUF",Rates!$C$5:$C$26,IF(G448="Company",Rates!$D$5:$D$26,Rates!$E$5:$E$26)),MATCH(H448,Rates!$A$5:$A$26,0)),"?"))</f>
        <v/>
      </c>
      <c r="J448" s="12" t="n"/>
      <c r="K448" s="13">
        <f>IF(H448="","",IFERROR(INDEX(IF(G448="Individual/HUF",Rates!$I$5:$I$26,IF(G448="Company",Rates!$J$5:$J$26,Rates!$K$5:$K$26)),MATCH(H448,Rates!$A$5:$A$26,0)),""))</f>
        <v/>
      </c>
      <c r="L448" s="14" t="n"/>
      <c r="M448" s="13">
        <f>IF(H448="","",IF(L448&lt;&gt;"",IF(E448="Format OK",L448,MAX(L448,INDEX(Rates!$L$5:$L$26,MATCH(H448,Rates!$A$5:$A$26,0)))),IF(K448="","rate?",IF(E448="Format OK",K448,MAX(K448,INDEX(Rates!$L$5:$L$26,MATCH(H448,Rates!$A$5:$A$26,0)))))))</f>
        <v/>
      </c>
      <c r="N448" s="15">
        <f>IF(OR(H448="",NOT(ISNUMBER(M448))),0,IF(AND(LEFT(P448,5)="Below",L448=""),0,ROUND(J448*M448,0)))</f>
        <v/>
      </c>
      <c r="O448" s="15">
        <f>IF(H448="","",SUMIFS($J$5:$J$504,$C$5:$C$504,C448,$H$5:$H$504,H448,$B$5:$B$504,"&lt;="&amp;B448,$B$5:$B$504,"&gt;="&amp;Settings!$B$5))</f>
        <v/>
      </c>
      <c r="P448" s="9">
        <f>IF(H448="","",IFERROR(IF(AND(INDEX(Rates!$F$5:$F$26,MATCH(H448,Rates!$A$5:$A$26,0))=0,INDEX(Rates!$G$5:$G$26,MATCH(H448,Rates!$A$5:$A$26,0))=0),"Deduct (no threshold)",IF(OR(AND(INDEX(Rates!$F$5:$F$26,MATCH(H448,Rates!$A$5:$A$26,0))&gt;0,J448&gt;INDEX(Rates!$F$5:$F$26,MATCH(H448,Rates!$A$5:$A$26,0))),AND(INDEX(Rates!$G$5:$G$26,MATCH(H448,Rates!$A$5:$A$26,0))&gt;0,O448&gt;INDEX(Rates!$G$5:$G$26,MATCH(H448,Rates!$A$5:$A$26,0)))),"Deduct","Below threshold: check")),"?"))</f>
        <v/>
      </c>
      <c r="Q448" s="10" t="n"/>
      <c r="R448" s="16">
        <f>IF(OR(B448="",Q448=""),0,IF(Q448&gt;B448,((YEAR(Q448)-YEAR(B448))*12+MONTH(Q448)-MONTH(B448)+1),0))</f>
        <v/>
      </c>
      <c r="S448" s="15">
        <f>ROUND(N448*Settings!$B$8*R448,0)</f>
        <v/>
      </c>
      <c r="T448" s="17">
        <f>IF(B448="","",IF(MONTH(IF(Q448="",B448,Q448))=3,DATE(YEAR(IF(Q448="",B448,Q448)),4,30),DATE(YEAR(IF(Q448="",B448,Q448)),MONTH(IF(Q448="",B448,Q448))+1,7)))</f>
        <v/>
      </c>
      <c r="U448" s="10" t="n"/>
      <c r="V448" s="11" t="n"/>
      <c r="W448" s="16">
        <f>IF(OR(B448="",N448=0),0,IF(U448="",IF(Settings!$B$4&gt;T448,((YEAR(Settings!$B$4)-YEAR(IF(Q448="",B448,Q448)))*12+MONTH(Settings!$B$4)-MONTH(IF(Q448="",B448,Q448))+1),0),IF(U448&gt;T448,((YEAR(U448)-YEAR(IF(Q448="",B448,Q448)))*12+MONTH(U448)-MONTH(IF(Q448="",B448,Q448))+1),0)))</f>
        <v/>
      </c>
      <c r="X448" s="15">
        <f>ROUND(N448*Settings!$B$9*W448,0)</f>
        <v/>
      </c>
      <c r="Y448" s="15">
        <f>S448+X448</f>
        <v/>
      </c>
      <c r="Z448" s="18">
        <f>IF(B448="","",DATE(YEAR(IF(Q448="",B448,Q448)),MONTH(IF(Q448="",B448,Q448)),1))</f>
        <v/>
      </c>
      <c r="AA448" s="9">
        <f>IF(B448="","","Q"&amp;(INT(MOD(MONTH(IF(Q448="",B448,Q448))-4,12)/3)+1))</f>
        <v/>
      </c>
      <c r="AB448" s="9">
        <f>IF(H448="","",IFERROR(INDEX(Rates!$M$5:$M$26,MATCH(H448,Rates!$A$5:$A$26,0)),""))</f>
        <v/>
      </c>
    </row>
    <row r="449">
      <c r="A449" s="9">
        <f>IF(B449="","",ROW()-4)</f>
        <v/>
      </c>
      <c r="B449" s="10" t="n"/>
      <c r="C449" s="11" t="n"/>
      <c r="D449" s="11" t="n"/>
      <c r="E449" s="9">
        <f>IF(B449="","",IF(D449="","No PAN",IF(AND(LEN(D449)=10,ISERROR(VALUE(LEFT(D449,1))),ISERROR(VALUE(MID(D449,5,1))),ISNUMBER(VALUE(MID(D449,6,4))),ISERROR(VALUE(RIGHT(D449,1)))),"Format OK","Check PAN")))</f>
        <v/>
      </c>
      <c r="F449" s="11" t="n"/>
      <c r="G449" s="9">
        <f>IF(B449="","",IF(F449&lt;&gt;"",F449,IF(E449&lt;&gt;"Format OK","Others",IF(OR(MID(D449,4,1)="P",MID(D449,4,1)="H"),"Individual/HUF",IF(MID(D449,4,1)="C","Company","Others")))))</f>
        <v/>
      </c>
      <c r="H449" s="11" t="n"/>
      <c r="I449" s="9">
        <f>IF(H449="","",IFERROR(INDEX(IF(G449="Individual/HUF",Rates!$C$5:$C$26,IF(G449="Company",Rates!$D$5:$D$26,Rates!$E$5:$E$26)),MATCH(H449,Rates!$A$5:$A$26,0)),"?"))</f>
        <v/>
      </c>
      <c r="J449" s="12" t="n"/>
      <c r="K449" s="13">
        <f>IF(H449="","",IFERROR(INDEX(IF(G449="Individual/HUF",Rates!$I$5:$I$26,IF(G449="Company",Rates!$J$5:$J$26,Rates!$K$5:$K$26)),MATCH(H449,Rates!$A$5:$A$26,0)),""))</f>
        <v/>
      </c>
      <c r="L449" s="14" t="n"/>
      <c r="M449" s="13">
        <f>IF(H449="","",IF(L449&lt;&gt;"",IF(E449="Format OK",L449,MAX(L449,INDEX(Rates!$L$5:$L$26,MATCH(H449,Rates!$A$5:$A$26,0)))),IF(K449="","rate?",IF(E449="Format OK",K449,MAX(K449,INDEX(Rates!$L$5:$L$26,MATCH(H449,Rates!$A$5:$A$26,0)))))))</f>
        <v/>
      </c>
      <c r="N449" s="15">
        <f>IF(OR(H449="",NOT(ISNUMBER(M449))),0,IF(AND(LEFT(P449,5)="Below",L449=""),0,ROUND(J449*M449,0)))</f>
        <v/>
      </c>
      <c r="O449" s="15">
        <f>IF(H449="","",SUMIFS($J$5:$J$504,$C$5:$C$504,C449,$H$5:$H$504,H449,$B$5:$B$504,"&lt;="&amp;B449,$B$5:$B$504,"&gt;="&amp;Settings!$B$5))</f>
        <v/>
      </c>
      <c r="P449" s="9">
        <f>IF(H449="","",IFERROR(IF(AND(INDEX(Rates!$F$5:$F$26,MATCH(H449,Rates!$A$5:$A$26,0))=0,INDEX(Rates!$G$5:$G$26,MATCH(H449,Rates!$A$5:$A$26,0))=0),"Deduct (no threshold)",IF(OR(AND(INDEX(Rates!$F$5:$F$26,MATCH(H449,Rates!$A$5:$A$26,0))&gt;0,J449&gt;INDEX(Rates!$F$5:$F$26,MATCH(H449,Rates!$A$5:$A$26,0))),AND(INDEX(Rates!$G$5:$G$26,MATCH(H449,Rates!$A$5:$A$26,0))&gt;0,O449&gt;INDEX(Rates!$G$5:$G$26,MATCH(H449,Rates!$A$5:$A$26,0)))),"Deduct","Below threshold: check")),"?"))</f>
        <v/>
      </c>
      <c r="Q449" s="10" t="n"/>
      <c r="R449" s="16">
        <f>IF(OR(B449="",Q449=""),0,IF(Q449&gt;B449,((YEAR(Q449)-YEAR(B449))*12+MONTH(Q449)-MONTH(B449)+1),0))</f>
        <v/>
      </c>
      <c r="S449" s="15">
        <f>ROUND(N449*Settings!$B$8*R449,0)</f>
        <v/>
      </c>
      <c r="T449" s="17">
        <f>IF(B449="","",IF(MONTH(IF(Q449="",B449,Q449))=3,DATE(YEAR(IF(Q449="",B449,Q449)),4,30),DATE(YEAR(IF(Q449="",B449,Q449)),MONTH(IF(Q449="",B449,Q449))+1,7)))</f>
        <v/>
      </c>
      <c r="U449" s="10" t="n"/>
      <c r="V449" s="11" t="n"/>
      <c r="W449" s="16">
        <f>IF(OR(B449="",N449=0),0,IF(U449="",IF(Settings!$B$4&gt;T449,((YEAR(Settings!$B$4)-YEAR(IF(Q449="",B449,Q449)))*12+MONTH(Settings!$B$4)-MONTH(IF(Q449="",B449,Q449))+1),0),IF(U449&gt;T449,((YEAR(U449)-YEAR(IF(Q449="",B449,Q449)))*12+MONTH(U449)-MONTH(IF(Q449="",B449,Q449))+1),0)))</f>
        <v/>
      </c>
      <c r="X449" s="15">
        <f>ROUND(N449*Settings!$B$9*W449,0)</f>
        <v/>
      </c>
      <c r="Y449" s="15">
        <f>S449+X449</f>
        <v/>
      </c>
      <c r="Z449" s="18">
        <f>IF(B449="","",DATE(YEAR(IF(Q449="",B449,Q449)),MONTH(IF(Q449="",B449,Q449)),1))</f>
        <v/>
      </c>
      <c r="AA449" s="9">
        <f>IF(B449="","","Q"&amp;(INT(MOD(MONTH(IF(Q449="",B449,Q449))-4,12)/3)+1))</f>
        <v/>
      </c>
      <c r="AB449" s="9">
        <f>IF(H449="","",IFERROR(INDEX(Rates!$M$5:$M$26,MATCH(H449,Rates!$A$5:$A$26,0)),""))</f>
        <v/>
      </c>
    </row>
    <row r="450">
      <c r="A450" s="9">
        <f>IF(B450="","",ROW()-4)</f>
        <v/>
      </c>
      <c r="B450" s="10" t="n"/>
      <c r="C450" s="11" t="n"/>
      <c r="D450" s="11" t="n"/>
      <c r="E450" s="9">
        <f>IF(B450="","",IF(D450="","No PAN",IF(AND(LEN(D450)=10,ISERROR(VALUE(LEFT(D450,1))),ISERROR(VALUE(MID(D450,5,1))),ISNUMBER(VALUE(MID(D450,6,4))),ISERROR(VALUE(RIGHT(D450,1)))),"Format OK","Check PAN")))</f>
        <v/>
      </c>
      <c r="F450" s="11" t="n"/>
      <c r="G450" s="9">
        <f>IF(B450="","",IF(F450&lt;&gt;"",F450,IF(E450&lt;&gt;"Format OK","Others",IF(OR(MID(D450,4,1)="P",MID(D450,4,1)="H"),"Individual/HUF",IF(MID(D450,4,1)="C","Company","Others")))))</f>
        <v/>
      </c>
      <c r="H450" s="11" t="n"/>
      <c r="I450" s="9">
        <f>IF(H450="","",IFERROR(INDEX(IF(G450="Individual/HUF",Rates!$C$5:$C$26,IF(G450="Company",Rates!$D$5:$D$26,Rates!$E$5:$E$26)),MATCH(H450,Rates!$A$5:$A$26,0)),"?"))</f>
        <v/>
      </c>
      <c r="J450" s="12" t="n"/>
      <c r="K450" s="13">
        <f>IF(H450="","",IFERROR(INDEX(IF(G450="Individual/HUF",Rates!$I$5:$I$26,IF(G450="Company",Rates!$J$5:$J$26,Rates!$K$5:$K$26)),MATCH(H450,Rates!$A$5:$A$26,0)),""))</f>
        <v/>
      </c>
      <c r="L450" s="14" t="n"/>
      <c r="M450" s="13">
        <f>IF(H450="","",IF(L450&lt;&gt;"",IF(E450="Format OK",L450,MAX(L450,INDEX(Rates!$L$5:$L$26,MATCH(H450,Rates!$A$5:$A$26,0)))),IF(K450="","rate?",IF(E450="Format OK",K450,MAX(K450,INDEX(Rates!$L$5:$L$26,MATCH(H450,Rates!$A$5:$A$26,0)))))))</f>
        <v/>
      </c>
      <c r="N450" s="15">
        <f>IF(OR(H450="",NOT(ISNUMBER(M450))),0,IF(AND(LEFT(P450,5)="Below",L450=""),0,ROUND(J450*M450,0)))</f>
        <v/>
      </c>
      <c r="O450" s="15">
        <f>IF(H450="","",SUMIFS($J$5:$J$504,$C$5:$C$504,C450,$H$5:$H$504,H450,$B$5:$B$504,"&lt;="&amp;B450,$B$5:$B$504,"&gt;="&amp;Settings!$B$5))</f>
        <v/>
      </c>
      <c r="P450" s="9">
        <f>IF(H450="","",IFERROR(IF(AND(INDEX(Rates!$F$5:$F$26,MATCH(H450,Rates!$A$5:$A$26,0))=0,INDEX(Rates!$G$5:$G$26,MATCH(H450,Rates!$A$5:$A$26,0))=0),"Deduct (no threshold)",IF(OR(AND(INDEX(Rates!$F$5:$F$26,MATCH(H450,Rates!$A$5:$A$26,0))&gt;0,J450&gt;INDEX(Rates!$F$5:$F$26,MATCH(H450,Rates!$A$5:$A$26,0))),AND(INDEX(Rates!$G$5:$G$26,MATCH(H450,Rates!$A$5:$A$26,0))&gt;0,O450&gt;INDEX(Rates!$G$5:$G$26,MATCH(H450,Rates!$A$5:$A$26,0)))),"Deduct","Below threshold: check")),"?"))</f>
        <v/>
      </c>
      <c r="Q450" s="10" t="n"/>
      <c r="R450" s="16">
        <f>IF(OR(B450="",Q450=""),0,IF(Q450&gt;B450,((YEAR(Q450)-YEAR(B450))*12+MONTH(Q450)-MONTH(B450)+1),0))</f>
        <v/>
      </c>
      <c r="S450" s="15">
        <f>ROUND(N450*Settings!$B$8*R450,0)</f>
        <v/>
      </c>
      <c r="T450" s="17">
        <f>IF(B450="","",IF(MONTH(IF(Q450="",B450,Q450))=3,DATE(YEAR(IF(Q450="",B450,Q450)),4,30),DATE(YEAR(IF(Q450="",B450,Q450)),MONTH(IF(Q450="",B450,Q450))+1,7)))</f>
        <v/>
      </c>
      <c r="U450" s="10" t="n"/>
      <c r="V450" s="11" t="n"/>
      <c r="W450" s="16">
        <f>IF(OR(B450="",N450=0),0,IF(U450="",IF(Settings!$B$4&gt;T450,((YEAR(Settings!$B$4)-YEAR(IF(Q450="",B450,Q450)))*12+MONTH(Settings!$B$4)-MONTH(IF(Q450="",B450,Q450))+1),0),IF(U450&gt;T450,((YEAR(U450)-YEAR(IF(Q450="",B450,Q450)))*12+MONTH(U450)-MONTH(IF(Q450="",B450,Q450))+1),0)))</f>
        <v/>
      </c>
      <c r="X450" s="15">
        <f>ROUND(N450*Settings!$B$9*W450,0)</f>
        <v/>
      </c>
      <c r="Y450" s="15">
        <f>S450+X450</f>
        <v/>
      </c>
      <c r="Z450" s="18">
        <f>IF(B450="","",DATE(YEAR(IF(Q450="",B450,Q450)),MONTH(IF(Q450="",B450,Q450)),1))</f>
        <v/>
      </c>
      <c r="AA450" s="9">
        <f>IF(B450="","","Q"&amp;(INT(MOD(MONTH(IF(Q450="",B450,Q450))-4,12)/3)+1))</f>
        <v/>
      </c>
      <c r="AB450" s="9">
        <f>IF(H450="","",IFERROR(INDEX(Rates!$M$5:$M$26,MATCH(H450,Rates!$A$5:$A$26,0)),""))</f>
        <v/>
      </c>
    </row>
    <row r="451">
      <c r="A451" s="9">
        <f>IF(B451="","",ROW()-4)</f>
        <v/>
      </c>
      <c r="B451" s="10" t="n"/>
      <c r="C451" s="11" t="n"/>
      <c r="D451" s="11" t="n"/>
      <c r="E451" s="9">
        <f>IF(B451="","",IF(D451="","No PAN",IF(AND(LEN(D451)=10,ISERROR(VALUE(LEFT(D451,1))),ISERROR(VALUE(MID(D451,5,1))),ISNUMBER(VALUE(MID(D451,6,4))),ISERROR(VALUE(RIGHT(D451,1)))),"Format OK","Check PAN")))</f>
        <v/>
      </c>
      <c r="F451" s="11" t="n"/>
      <c r="G451" s="9">
        <f>IF(B451="","",IF(F451&lt;&gt;"",F451,IF(E451&lt;&gt;"Format OK","Others",IF(OR(MID(D451,4,1)="P",MID(D451,4,1)="H"),"Individual/HUF",IF(MID(D451,4,1)="C","Company","Others")))))</f>
        <v/>
      </c>
      <c r="H451" s="11" t="n"/>
      <c r="I451" s="9">
        <f>IF(H451="","",IFERROR(INDEX(IF(G451="Individual/HUF",Rates!$C$5:$C$26,IF(G451="Company",Rates!$D$5:$D$26,Rates!$E$5:$E$26)),MATCH(H451,Rates!$A$5:$A$26,0)),"?"))</f>
        <v/>
      </c>
      <c r="J451" s="12" t="n"/>
      <c r="K451" s="13">
        <f>IF(H451="","",IFERROR(INDEX(IF(G451="Individual/HUF",Rates!$I$5:$I$26,IF(G451="Company",Rates!$J$5:$J$26,Rates!$K$5:$K$26)),MATCH(H451,Rates!$A$5:$A$26,0)),""))</f>
        <v/>
      </c>
      <c r="L451" s="14" t="n"/>
      <c r="M451" s="13">
        <f>IF(H451="","",IF(L451&lt;&gt;"",IF(E451="Format OK",L451,MAX(L451,INDEX(Rates!$L$5:$L$26,MATCH(H451,Rates!$A$5:$A$26,0)))),IF(K451="","rate?",IF(E451="Format OK",K451,MAX(K451,INDEX(Rates!$L$5:$L$26,MATCH(H451,Rates!$A$5:$A$26,0)))))))</f>
        <v/>
      </c>
      <c r="N451" s="15">
        <f>IF(OR(H451="",NOT(ISNUMBER(M451))),0,IF(AND(LEFT(P451,5)="Below",L451=""),0,ROUND(J451*M451,0)))</f>
        <v/>
      </c>
      <c r="O451" s="15">
        <f>IF(H451="","",SUMIFS($J$5:$J$504,$C$5:$C$504,C451,$H$5:$H$504,H451,$B$5:$B$504,"&lt;="&amp;B451,$B$5:$B$504,"&gt;="&amp;Settings!$B$5))</f>
        <v/>
      </c>
      <c r="P451" s="9">
        <f>IF(H451="","",IFERROR(IF(AND(INDEX(Rates!$F$5:$F$26,MATCH(H451,Rates!$A$5:$A$26,0))=0,INDEX(Rates!$G$5:$G$26,MATCH(H451,Rates!$A$5:$A$26,0))=0),"Deduct (no threshold)",IF(OR(AND(INDEX(Rates!$F$5:$F$26,MATCH(H451,Rates!$A$5:$A$26,0))&gt;0,J451&gt;INDEX(Rates!$F$5:$F$26,MATCH(H451,Rates!$A$5:$A$26,0))),AND(INDEX(Rates!$G$5:$G$26,MATCH(H451,Rates!$A$5:$A$26,0))&gt;0,O451&gt;INDEX(Rates!$G$5:$G$26,MATCH(H451,Rates!$A$5:$A$26,0)))),"Deduct","Below threshold: check")),"?"))</f>
        <v/>
      </c>
      <c r="Q451" s="10" t="n"/>
      <c r="R451" s="16">
        <f>IF(OR(B451="",Q451=""),0,IF(Q451&gt;B451,((YEAR(Q451)-YEAR(B451))*12+MONTH(Q451)-MONTH(B451)+1),0))</f>
        <v/>
      </c>
      <c r="S451" s="15">
        <f>ROUND(N451*Settings!$B$8*R451,0)</f>
        <v/>
      </c>
      <c r="T451" s="17">
        <f>IF(B451="","",IF(MONTH(IF(Q451="",B451,Q451))=3,DATE(YEAR(IF(Q451="",B451,Q451)),4,30),DATE(YEAR(IF(Q451="",B451,Q451)),MONTH(IF(Q451="",B451,Q451))+1,7)))</f>
        <v/>
      </c>
      <c r="U451" s="10" t="n"/>
      <c r="V451" s="11" t="n"/>
      <c r="W451" s="16">
        <f>IF(OR(B451="",N451=0),0,IF(U451="",IF(Settings!$B$4&gt;T451,((YEAR(Settings!$B$4)-YEAR(IF(Q451="",B451,Q451)))*12+MONTH(Settings!$B$4)-MONTH(IF(Q451="",B451,Q451))+1),0),IF(U451&gt;T451,((YEAR(U451)-YEAR(IF(Q451="",B451,Q451)))*12+MONTH(U451)-MONTH(IF(Q451="",B451,Q451))+1),0)))</f>
        <v/>
      </c>
      <c r="X451" s="15">
        <f>ROUND(N451*Settings!$B$9*W451,0)</f>
        <v/>
      </c>
      <c r="Y451" s="15">
        <f>S451+X451</f>
        <v/>
      </c>
      <c r="Z451" s="18">
        <f>IF(B451="","",DATE(YEAR(IF(Q451="",B451,Q451)),MONTH(IF(Q451="",B451,Q451)),1))</f>
        <v/>
      </c>
      <c r="AA451" s="9">
        <f>IF(B451="","","Q"&amp;(INT(MOD(MONTH(IF(Q451="",B451,Q451))-4,12)/3)+1))</f>
        <v/>
      </c>
      <c r="AB451" s="9">
        <f>IF(H451="","",IFERROR(INDEX(Rates!$M$5:$M$26,MATCH(H451,Rates!$A$5:$A$26,0)),""))</f>
        <v/>
      </c>
    </row>
    <row r="452">
      <c r="A452" s="9">
        <f>IF(B452="","",ROW()-4)</f>
        <v/>
      </c>
      <c r="B452" s="10" t="n"/>
      <c r="C452" s="11" t="n"/>
      <c r="D452" s="11" t="n"/>
      <c r="E452" s="9">
        <f>IF(B452="","",IF(D452="","No PAN",IF(AND(LEN(D452)=10,ISERROR(VALUE(LEFT(D452,1))),ISERROR(VALUE(MID(D452,5,1))),ISNUMBER(VALUE(MID(D452,6,4))),ISERROR(VALUE(RIGHT(D452,1)))),"Format OK","Check PAN")))</f>
        <v/>
      </c>
      <c r="F452" s="11" t="n"/>
      <c r="G452" s="9">
        <f>IF(B452="","",IF(F452&lt;&gt;"",F452,IF(E452&lt;&gt;"Format OK","Others",IF(OR(MID(D452,4,1)="P",MID(D452,4,1)="H"),"Individual/HUF",IF(MID(D452,4,1)="C","Company","Others")))))</f>
        <v/>
      </c>
      <c r="H452" s="11" t="n"/>
      <c r="I452" s="9">
        <f>IF(H452="","",IFERROR(INDEX(IF(G452="Individual/HUF",Rates!$C$5:$C$26,IF(G452="Company",Rates!$D$5:$D$26,Rates!$E$5:$E$26)),MATCH(H452,Rates!$A$5:$A$26,0)),"?"))</f>
        <v/>
      </c>
      <c r="J452" s="12" t="n"/>
      <c r="K452" s="13">
        <f>IF(H452="","",IFERROR(INDEX(IF(G452="Individual/HUF",Rates!$I$5:$I$26,IF(G452="Company",Rates!$J$5:$J$26,Rates!$K$5:$K$26)),MATCH(H452,Rates!$A$5:$A$26,0)),""))</f>
        <v/>
      </c>
      <c r="L452" s="14" t="n"/>
      <c r="M452" s="13">
        <f>IF(H452="","",IF(L452&lt;&gt;"",IF(E452="Format OK",L452,MAX(L452,INDEX(Rates!$L$5:$L$26,MATCH(H452,Rates!$A$5:$A$26,0)))),IF(K452="","rate?",IF(E452="Format OK",K452,MAX(K452,INDEX(Rates!$L$5:$L$26,MATCH(H452,Rates!$A$5:$A$26,0)))))))</f>
        <v/>
      </c>
      <c r="N452" s="15">
        <f>IF(OR(H452="",NOT(ISNUMBER(M452))),0,IF(AND(LEFT(P452,5)="Below",L452=""),0,ROUND(J452*M452,0)))</f>
        <v/>
      </c>
      <c r="O452" s="15">
        <f>IF(H452="","",SUMIFS($J$5:$J$504,$C$5:$C$504,C452,$H$5:$H$504,H452,$B$5:$B$504,"&lt;="&amp;B452,$B$5:$B$504,"&gt;="&amp;Settings!$B$5))</f>
        <v/>
      </c>
      <c r="P452" s="9">
        <f>IF(H452="","",IFERROR(IF(AND(INDEX(Rates!$F$5:$F$26,MATCH(H452,Rates!$A$5:$A$26,0))=0,INDEX(Rates!$G$5:$G$26,MATCH(H452,Rates!$A$5:$A$26,0))=0),"Deduct (no threshold)",IF(OR(AND(INDEX(Rates!$F$5:$F$26,MATCH(H452,Rates!$A$5:$A$26,0))&gt;0,J452&gt;INDEX(Rates!$F$5:$F$26,MATCH(H452,Rates!$A$5:$A$26,0))),AND(INDEX(Rates!$G$5:$G$26,MATCH(H452,Rates!$A$5:$A$26,0))&gt;0,O452&gt;INDEX(Rates!$G$5:$G$26,MATCH(H452,Rates!$A$5:$A$26,0)))),"Deduct","Below threshold: check")),"?"))</f>
        <v/>
      </c>
      <c r="Q452" s="10" t="n"/>
      <c r="R452" s="16">
        <f>IF(OR(B452="",Q452=""),0,IF(Q452&gt;B452,((YEAR(Q452)-YEAR(B452))*12+MONTH(Q452)-MONTH(B452)+1),0))</f>
        <v/>
      </c>
      <c r="S452" s="15">
        <f>ROUND(N452*Settings!$B$8*R452,0)</f>
        <v/>
      </c>
      <c r="T452" s="17">
        <f>IF(B452="","",IF(MONTH(IF(Q452="",B452,Q452))=3,DATE(YEAR(IF(Q452="",B452,Q452)),4,30),DATE(YEAR(IF(Q452="",B452,Q452)),MONTH(IF(Q452="",B452,Q452))+1,7)))</f>
        <v/>
      </c>
      <c r="U452" s="10" t="n"/>
      <c r="V452" s="11" t="n"/>
      <c r="W452" s="16">
        <f>IF(OR(B452="",N452=0),0,IF(U452="",IF(Settings!$B$4&gt;T452,((YEAR(Settings!$B$4)-YEAR(IF(Q452="",B452,Q452)))*12+MONTH(Settings!$B$4)-MONTH(IF(Q452="",B452,Q452))+1),0),IF(U452&gt;T452,((YEAR(U452)-YEAR(IF(Q452="",B452,Q452)))*12+MONTH(U452)-MONTH(IF(Q452="",B452,Q452))+1),0)))</f>
        <v/>
      </c>
      <c r="X452" s="15">
        <f>ROUND(N452*Settings!$B$9*W452,0)</f>
        <v/>
      </c>
      <c r="Y452" s="15">
        <f>S452+X452</f>
        <v/>
      </c>
      <c r="Z452" s="18">
        <f>IF(B452="","",DATE(YEAR(IF(Q452="",B452,Q452)),MONTH(IF(Q452="",B452,Q452)),1))</f>
        <v/>
      </c>
      <c r="AA452" s="9">
        <f>IF(B452="","","Q"&amp;(INT(MOD(MONTH(IF(Q452="",B452,Q452))-4,12)/3)+1))</f>
        <v/>
      </c>
      <c r="AB452" s="9">
        <f>IF(H452="","",IFERROR(INDEX(Rates!$M$5:$M$26,MATCH(H452,Rates!$A$5:$A$26,0)),""))</f>
        <v/>
      </c>
    </row>
    <row r="453">
      <c r="A453" s="9">
        <f>IF(B453="","",ROW()-4)</f>
        <v/>
      </c>
      <c r="B453" s="10" t="n"/>
      <c r="C453" s="11" t="n"/>
      <c r="D453" s="11" t="n"/>
      <c r="E453" s="9">
        <f>IF(B453="","",IF(D453="","No PAN",IF(AND(LEN(D453)=10,ISERROR(VALUE(LEFT(D453,1))),ISERROR(VALUE(MID(D453,5,1))),ISNUMBER(VALUE(MID(D453,6,4))),ISERROR(VALUE(RIGHT(D453,1)))),"Format OK","Check PAN")))</f>
        <v/>
      </c>
      <c r="F453" s="11" t="n"/>
      <c r="G453" s="9">
        <f>IF(B453="","",IF(F453&lt;&gt;"",F453,IF(E453&lt;&gt;"Format OK","Others",IF(OR(MID(D453,4,1)="P",MID(D453,4,1)="H"),"Individual/HUF",IF(MID(D453,4,1)="C","Company","Others")))))</f>
        <v/>
      </c>
      <c r="H453" s="11" t="n"/>
      <c r="I453" s="9">
        <f>IF(H453="","",IFERROR(INDEX(IF(G453="Individual/HUF",Rates!$C$5:$C$26,IF(G453="Company",Rates!$D$5:$D$26,Rates!$E$5:$E$26)),MATCH(H453,Rates!$A$5:$A$26,0)),"?"))</f>
        <v/>
      </c>
      <c r="J453" s="12" t="n"/>
      <c r="K453" s="13">
        <f>IF(H453="","",IFERROR(INDEX(IF(G453="Individual/HUF",Rates!$I$5:$I$26,IF(G453="Company",Rates!$J$5:$J$26,Rates!$K$5:$K$26)),MATCH(H453,Rates!$A$5:$A$26,0)),""))</f>
        <v/>
      </c>
      <c r="L453" s="14" t="n"/>
      <c r="M453" s="13">
        <f>IF(H453="","",IF(L453&lt;&gt;"",IF(E453="Format OK",L453,MAX(L453,INDEX(Rates!$L$5:$L$26,MATCH(H453,Rates!$A$5:$A$26,0)))),IF(K453="","rate?",IF(E453="Format OK",K453,MAX(K453,INDEX(Rates!$L$5:$L$26,MATCH(H453,Rates!$A$5:$A$26,0)))))))</f>
        <v/>
      </c>
      <c r="N453" s="15">
        <f>IF(OR(H453="",NOT(ISNUMBER(M453))),0,IF(AND(LEFT(P453,5)="Below",L453=""),0,ROUND(J453*M453,0)))</f>
        <v/>
      </c>
      <c r="O453" s="15">
        <f>IF(H453="","",SUMIFS($J$5:$J$504,$C$5:$C$504,C453,$H$5:$H$504,H453,$B$5:$B$504,"&lt;="&amp;B453,$B$5:$B$504,"&gt;="&amp;Settings!$B$5))</f>
        <v/>
      </c>
      <c r="P453" s="9">
        <f>IF(H453="","",IFERROR(IF(AND(INDEX(Rates!$F$5:$F$26,MATCH(H453,Rates!$A$5:$A$26,0))=0,INDEX(Rates!$G$5:$G$26,MATCH(H453,Rates!$A$5:$A$26,0))=0),"Deduct (no threshold)",IF(OR(AND(INDEX(Rates!$F$5:$F$26,MATCH(H453,Rates!$A$5:$A$26,0))&gt;0,J453&gt;INDEX(Rates!$F$5:$F$26,MATCH(H453,Rates!$A$5:$A$26,0))),AND(INDEX(Rates!$G$5:$G$26,MATCH(H453,Rates!$A$5:$A$26,0))&gt;0,O453&gt;INDEX(Rates!$G$5:$G$26,MATCH(H453,Rates!$A$5:$A$26,0)))),"Deduct","Below threshold: check")),"?"))</f>
        <v/>
      </c>
      <c r="Q453" s="10" t="n"/>
      <c r="R453" s="16">
        <f>IF(OR(B453="",Q453=""),0,IF(Q453&gt;B453,((YEAR(Q453)-YEAR(B453))*12+MONTH(Q453)-MONTH(B453)+1),0))</f>
        <v/>
      </c>
      <c r="S453" s="15">
        <f>ROUND(N453*Settings!$B$8*R453,0)</f>
        <v/>
      </c>
      <c r="T453" s="17">
        <f>IF(B453="","",IF(MONTH(IF(Q453="",B453,Q453))=3,DATE(YEAR(IF(Q453="",B453,Q453)),4,30),DATE(YEAR(IF(Q453="",B453,Q453)),MONTH(IF(Q453="",B453,Q453))+1,7)))</f>
        <v/>
      </c>
      <c r="U453" s="10" t="n"/>
      <c r="V453" s="11" t="n"/>
      <c r="W453" s="16">
        <f>IF(OR(B453="",N453=0),0,IF(U453="",IF(Settings!$B$4&gt;T453,((YEAR(Settings!$B$4)-YEAR(IF(Q453="",B453,Q453)))*12+MONTH(Settings!$B$4)-MONTH(IF(Q453="",B453,Q453))+1),0),IF(U453&gt;T453,((YEAR(U453)-YEAR(IF(Q453="",B453,Q453)))*12+MONTH(U453)-MONTH(IF(Q453="",B453,Q453))+1),0)))</f>
        <v/>
      </c>
      <c r="X453" s="15">
        <f>ROUND(N453*Settings!$B$9*W453,0)</f>
        <v/>
      </c>
      <c r="Y453" s="15">
        <f>S453+X453</f>
        <v/>
      </c>
      <c r="Z453" s="18">
        <f>IF(B453="","",DATE(YEAR(IF(Q453="",B453,Q453)),MONTH(IF(Q453="",B453,Q453)),1))</f>
        <v/>
      </c>
      <c r="AA453" s="9">
        <f>IF(B453="","","Q"&amp;(INT(MOD(MONTH(IF(Q453="",B453,Q453))-4,12)/3)+1))</f>
        <v/>
      </c>
      <c r="AB453" s="9">
        <f>IF(H453="","",IFERROR(INDEX(Rates!$M$5:$M$26,MATCH(H453,Rates!$A$5:$A$26,0)),""))</f>
        <v/>
      </c>
    </row>
    <row r="454">
      <c r="A454" s="9">
        <f>IF(B454="","",ROW()-4)</f>
        <v/>
      </c>
      <c r="B454" s="10" t="n"/>
      <c r="C454" s="11" t="n"/>
      <c r="D454" s="11" t="n"/>
      <c r="E454" s="9">
        <f>IF(B454="","",IF(D454="","No PAN",IF(AND(LEN(D454)=10,ISERROR(VALUE(LEFT(D454,1))),ISERROR(VALUE(MID(D454,5,1))),ISNUMBER(VALUE(MID(D454,6,4))),ISERROR(VALUE(RIGHT(D454,1)))),"Format OK","Check PAN")))</f>
        <v/>
      </c>
      <c r="F454" s="11" t="n"/>
      <c r="G454" s="9">
        <f>IF(B454="","",IF(F454&lt;&gt;"",F454,IF(E454&lt;&gt;"Format OK","Others",IF(OR(MID(D454,4,1)="P",MID(D454,4,1)="H"),"Individual/HUF",IF(MID(D454,4,1)="C","Company","Others")))))</f>
        <v/>
      </c>
      <c r="H454" s="11" t="n"/>
      <c r="I454" s="9">
        <f>IF(H454="","",IFERROR(INDEX(IF(G454="Individual/HUF",Rates!$C$5:$C$26,IF(G454="Company",Rates!$D$5:$D$26,Rates!$E$5:$E$26)),MATCH(H454,Rates!$A$5:$A$26,0)),"?"))</f>
        <v/>
      </c>
      <c r="J454" s="12" t="n"/>
      <c r="K454" s="13">
        <f>IF(H454="","",IFERROR(INDEX(IF(G454="Individual/HUF",Rates!$I$5:$I$26,IF(G454="Company",Rates!$J$5:$J$26,Rates!$K$5:$K$26)),MATCH(H454,Rates!$A$5:$A$26,0)),""))</f>
        <v/>
      </c>
      <c r="L454" s="14" t="n"/>
      <c r="M454" s="13">
        <f>IF(H454="","",IF(L454&lt;&gt;"",IF(E454="Format OK",L454,MAX(L454,INDEX(Rates!$L$5:$L$26,MATCH(H454,Rates!$A$5:$A$26,0)))),IF(K454="","rate?",IF(E454="Format OK",K454,MAX(K454,INDEX(Rates!$L$5:$L$26,MATCH(H454,Rates!$A$5:$A$26,0)))))))</f>
        <v/>
      </c>
      <c r="N454" s="15">
        <f>IF(OR(H454="",NOT(ISNUMBER(M454))),0,IF(AND(LEFT(P454,5)="Below",L454=""),0,ROUND(J454*M454,0)))</f>
        <v/>
      </c>
      <c r="O454" s="15">
        <f>IF(H454="","",SUMIFS($J$5:$J$504,$C$5:$C$504,C454,$H$5:$H$504,H454,$B$5:$B$504,"&lt;="&amp;B454,$B$5:$B$504,"&gt;="&amp;Settings!$B$5))</f>
        <v/>
      </c>
      <c r="P454" s="9">
        <f>IF(H454="","",IFERROR(IF(AND(INDEX(Rates!$F$5:$F$26,MATCH(H454,Rates!$A$5:$A$26,0))=0,INDEX(Rates!$G$5:$G$26,MATCH(H454,Rates!$A$5:$A$26,0))=0),"Deduct (no threshold)",IF(OR(AND(INDEX(Rates!$F$5:$F$26,MATCH(H454,Rates!$A$5:$A$26,0))&gt;0,J454&gt;INDEX(Rates!$F$5:$F$26,MATCH(H454,Rates!$A$5:$A$26,0))),AND(INDEX(Rates!$G$5:$G$26,MATCH(H454,Rates!$A$5:$A$26,0))&gt;0,O454&gt;INDEX(Rates!$G$5:$G$26,MATCH(H454,Rates!$A$5:$A$26,0)))),"Deduct","Below threshold: check")),"?"))</f>
        <v/>
      </c>
      <c r="Q454" s="10" t="n"/>
      <c r="R454" s="16">
        <f>IF(OR(B454="",Q454=""),0,IF(Q454&gt;B454,((YEAR(Q454)-YEAR(B454))*12+MONTH(Q454)-MONTH(B454)+1),0))</f>
        <v/>
      </c>
      <c r="S454" s="15">
        <f>ROUND(N454*Settings!$B$8*R454,0)</f>
        <v/>
      </c>
      <c r="T454" s="17">
        <f>IF(B454="","",IF(MONTH(IF(Q454="",B454,Q454))=3,DATE(YEAR(IF(Q454="",B454,Q454)),4,30),DATE(YEAR(IF(Q454="",B454,Q454)),MONTH(IF(Q454="",B454,Q454))+1,7)))</f>
        <v/>
      </c>
      <c r="U454" s="10" t="n"/>
      <c r="V454" s="11" t="n"/>
      <c r="W454" s="16">
        <f>IF(OR(B454="",N454=0),0,IF(U454="",IF(Settings!$B$4&gt;T454,((YEAR(Settings!$B$4)-YEAR(IF(Q454="",B454,Q454)))*12+MONTH(Settings!$B$4)-MONTH(IF(Q454="",B454,Q454))+1),0),IF(U454&gt;T454,((YEAR(U454)-YEAR(IF(Q454="",B454,Q454)))*12+MONTH(U454)-MONTH(IF(Q454="",B454,Q454))+1),0)))</f>
        <v/>
      </c>
      <c r="X454" s="15">
        <f>ROUND(N454*Settings!$B$9*W454,0)</f>
        <v/>
      </c>
      <c r="Y454" s="15">
        <f>S454+X454</f>
        <v/>
      </c>
      <c r="Z454" s="18">
        <f>IF(B454="","",DATE(YEAR(IF(Q454="",B454,Q454)),MONTH(IF(Q454="",B454,Q454)),1))</f>
        <v/>
      </c>
      <c r="AA454" s="9">
        <f>IF(B454="","","Q"&amp;(INT(MOD(MONTH(IF(Q454="",B454,Q454))-4,12)/3)+1))</f>
        <v/>
      </c>
      <c r="AB454" s="9">
        <f>IF(H454="","",IFERROR(INDEX(Rates!$M$5:$M$26,MATCH(H454,Rates!$A$5:$A$26,0)),""))</f>
        <v/>
      </c>
    </row>
    <row r="455">
      <c r="A455" s="9">
        <f>IF(B455="","",ROW()-4)</f>
        <v/>
      </c>
      <c r="B455" s="10" t="n"/>
      <c r="C455" s="11" t="n"/>
      <c r="D455" s="11" t="n"/>
      <c r="E455" s="9">
        <f>IF(B455="","",IF(D455="","No PAN",IF(AND(LEN(D455)=10,ISERROR(VALUE(LEFT(D455,1))),ISERROR(VALUE(MID(D455,5,1))),ISNUMBER(VALUE(MID(D455,6,4))),ISERROR(VALUE(RIGHT(D455,1)))),"Format OK","Check PAN")))</f>
        <v/>
      </c>
      <c r="F455" s="11" t="n"/>
      <c r="G455" s="9">
        <f>IF(B455="","",IF(F455&lt;&gt;"",F455,IF(E455&lt;&gt;"Format OK","Others",IF(OR(MID(D455,4,1)="P",MID(D455,4,1)="H"),"Individual/HUF",IF(MID(D455,4,1)="C","Company","Others")))))</f>
        <v/>
      </c>
      <c r="H455" s="11" t="n"/>
      <c r="I455" s="9">
        <f>IF(H455="","",IFERROR(INDEX(IF(G455="Individual/HUF",Rates!$C$5:$C$26,IF(G455="Company",Rates!$D$5:$D$26,Rates!$E$5:$E$26)),MATCH(H455,Rates!$A$5:$A$26,0)),"?"))</f>
        <v/>
      </c>
      <c r="J455" s="12" t="n"/>
      <c r="K455" s="13">
        <f>IF(H455="","",IFERROR(INDEX(IF(G455="Individual/HUF",Rates!$I$5:$I$26,IF(G455="Company",Rates!$J$5:$J$26,Rates!$K$5:$K$26)),MATCH(H455,Rates!$A$5:$A$26,0)),""))</f>
        <v/>
      </c>
      <c r="L455" s="14" t="n"/>
      <c r="M455" s="13">
        <f>IF(H455="","",IF(L455&lt;&gt;"",IF(E455="Format OK",L455,MAX(L455,INDEX(Rates!$L$5:$L$26,MATCH(H455,Rates!$A$5:$A$26,0)))),IF(K455="","rate?",IF(E455="Format OK",K455,MAX(K455,INDEX(Rates!$L$5:$L$26,MATCH(H455,Rates!$A$5:$A$26,0)))))))</f>
        <v/>
      </c>
      <c r="N455" s="15">
        <f>IF(OR(H455="",NOT(ISNUMBER(M455))),0,IF(AND(LEFT(P455,5)="Below",L455=""),0,ROUND(J455*M455,0)))</f>
        <v/>
      </c>
      <c r="O455" s="15">
        <f>IF(H455="","",SUMIFS($J$5:$J$504,$C$5:$C$504,C455,$H$5:$H$504,H455,$B$5:$B$504,"&lt;="&amp;B455,$B$5:$B$504,"&gt;="&amp;Settings!$B$5))</f>
        <v/>
      </c>
      <c r="P455" s="9">
        <f>IF(H455="","",IFERROR(IF(AND(INDEX(Rates!$F$5:$F$26,MATCH(H455,Rates!$A$5:$A$26,0))=0,INDEX(Rates!$G$5:$G$26,MATCH(H455,Rates!$A$5:$A$26,0))=0),"Deduct (no threshold)",IF(OR(AND(INDEX(Rates!$F$5:$F$26,MATCH(H455,Rates!$A$5:$A$26,0))&gt;0,J455&gt;INDEX(Rates!$F$5:$F$26,MATCH(H455,Rates!$A$5:$A$26,0))),AND(INDEX(Rates!$G$5:$G$26,MATCH(H455,Rates!$A$5:$A$26,0))&gt;0,O455&gt;INDEX(Rates!$G$5:$G$26,MATCH(H455,Rates!$A$5:$A$26,0)))),"Deduct","Below threshold: check")),"?"))</f>
        <v/>
      </c>
      <c r="Q455" s="10" t="n"/>
      <c r="R455" s="16">
        <f>IF(OR(B455="",Q455=""),0,IF(Q455&gt;B455,((YEAR(Q455)-YEAR(B455))*12+MONTH(Q455)-MONTH(B455)+1),0))</f>
        <v/>
      </c>
      <c r="S455" s="15">
        <f>ROUND(N455*Settings!$B$8*R455,0)</f>
        <v/>
      </c>
      <c r="T455" s="17">
        <f>IF(B455="","",IF(MONTH(IF(Q455="",B455,Q455))=3,DATE(YEAR(IF(Q455="",B455,Q455)),4,30),DATE(YEAR(IF(Q455="",B455,Q455)),MONTH(IF(Q455="",B455,Q455))+1,7)))</f>
        <v/>
      </c>
      <c r="U455" s="10" t="n"/>
      <c r="V455" s="11" t="n"/>
      <c r="W455" s="16">
        <f>IF(OR(B455="",N455=0),0,IF(U455="",IF(Settings!$B$4&gt;T455,((YEAR(Settings!$B$4)-YEAR(IF(Q455="",B455,Q455)))*12+MONTH(Settings!$B$4)-MONTH(IF(Q455="",B455,Q455))+1),0),IF(U455&gt;T455,((YEAR(U455)-YEAR(IF(Q455="",B455,Q455)))*12+MONTH(U455)-MONTH(IF(Q455="",B455,Q455))+1),0)))</f>
        <v/>
      </c>
      <c r="X455" s="15">
        <f>ROUND(N455*Settings!$B$9*W455,0)</f>
        <v/>
      </c>
      <c r="Y455" s="15">
        <f>S455+X455</f>
        <v/>
      </c>
      <c r="Z455" s="18">
        <f>IF(B455="","",DATE(YEAR(IF(Q455="",B455,Q455)),MONTH(IF(Q455="",B455,Q455)),1))</f>
        <v/>
      </c>
      <c r="AA455" s="9">
        <f>IF(B455="","","Q"&amp;(INT(MOD(MONTH(IF(Q455="",B455,Q455))-4,12)/3)+1))</f>
        <v/>
      </c>
      <c r="AB455" s="9">
        <f>IF(H455="","",IFERROR(INDEX(Rates!$M$5:$M$26,MATCH(H455,Rates!$A$5:$A$26,0)),""))</f>
        <v/>
      </c>
    </row>
    <row r="456">
      <c r="A456" s="9">
        <f>IF(B456="","",ROW()-4)</f>
        <v/>
      </c>
      <c r="B456" s="10" t="n"/>
      <c r="C456" s="11" t="n"/>
      <c r="D456" s="11" t="n"/>
      <c r="E456" s="9">
        <f>IF(B456="","",IF(D456="","No PAN",IF(AND(LEN(D456)=10,ISERROR(VALUE(LEFT(D456,1))),ISERROR(VALUE(MID(D456,5,1))),ISNUMBER(VALUE(MID(D456,6,4))),ISERROR(VALUE(RIGHT(D456,1)))),"Format OK","Check PAN")))</f>
        <v/>
      </c>
      <c r="F456" s="11" t="n"/>
      <c r="G456" s="9">
        <f>IF(B456="","",IF(F456&lt;&gt;"",F456,IF(E456&lt;&gt;"Format OK","Others",IF(OR(MID(D456,4,1)="P",MID(D456,4,1)="H"),"Individual/HUF",IF(MID(D456,4,1)="C","Company","Others")))))</f>
        <v/>
      </c>
      <c r="H456" s="11" t="n"/>
      <c r="I456" s="9">
        <f>IF(H456="","",IFERROR(INDEX(IF(G456="Individual/HUF",Rates!$C$5:$C$26,IF(G456="Company",Rates!$D$5:$D$26,Rates!$E$5:$E$26)),MATCH(H456,Rates!$A$5:$A$26,0)),"?"))</f>
        <v/>
      </c>
      <c r="J456" s="12" t="n"/>
      <c r="K456" s="13">
        <f>IF(H456="","",IFERROR(INDEX(IF(G456="Individual/HUF",Rates!$I$5:$I$26,IF(G456="Company",Rates!$J$5:$J$26,Rates!$K$5:$K$26)),MATCH(H456,Rates!$A$5:$A$26,0)),""))</f>
        <v/>
      </c>
      <c r="L456" s="14" t="n"/>
      <c r="M456" s="13">
        <f>IF(H456="","",IF(L456&lt;&gt;"",IF(E456="Format OK",L456,MAX(L456,INDEX(Rates!$L$5:$L$26,MATCH(H456,Rates!$A$5:$A$26,0)))),IF(K456="","rate?",IF(E456="Format OK",K456,MAX(K456,INDEX(Rates!$L$5:$L$26,MATCH(H456,Rates!$A$5:$A$26,0)))))))</f>
        <v/>
      </c>
      <c r="N456" s="15">
        <f>IF(OR(H456="",NOT(ISNUMBER(M456))),0,IF(AND(LEFT(P456,5)="Below",L456=""),0,ROUND(J456*M456,0)))</f>
        <v/>
      </c>
      <c r="O456" s="15">
        <f>IF(H456="","",SUMIFS($J$5:$J$504,$C$5:$C$504,C456,$H$5:$H$504,H456,$B$5:$B$504,"&lt;="&amp;B456,$B$5:$B$504,"&gt;="&amp;Settings!$B$5))</f>
        <v/>
      </c>
      <c r="P456" s="9">
        <f>IF(H456="","",IFERROR(IF(AND(INDEX(Rates!$F$5:$F$26,MATCH(H456,Rates!$A$5:$A$26,0))=0,INDEX(Rates!$G$5:$G$26,MATCH(H456,Rates!$A$5:$A$26,0))=0),"Deduct (no threshold)",IF(OR(AND(INDEX(Rates!$F$5:$F$26,MATCH(H456,Rates!$A$5:$A$26,0))&gt;0,J456&gt;INDEX(Rates!$F$5:$F$26,MATCH(H456,Rates!$A$5:$A$26,0))),AND(INDEX(Rates!$G$5:$G$26,MATCH(H456,Rates!$A$5:$A$26,0))&gt;0,O456&gt;INDEX(Rates!$G$5:$G$26,MATCH(H456,Rates!$A$5:$A$26,0)))),"Deduct","Below threshold: check")),"?"))</f>
        <v/>
      </c>
      <c r="Q456" s="10" t="n"/>
      <c r="R456" s="16">
        <f>IF(OR(B456="",Q456=""),0,IF(Q456&gt;B456,((YEAR(Q456)-YEAR(B456))*12+MONTH(Q456)-MONTH(B456)+1),0))</f>
        <v/>
      </c>
      <c r="S456" s="15">
        <f>ROUND(N456*Settings!$B$8*R456,0)</f>
        <v/>
      </c>
      <c r="T456" s="17">
        <f>IF(B456="","",IF(MONTH(IF(Q456="",B456,Q456))=3,DATE(YEAR(IF(Q456="",B456,Q456)),4,30),DATE(YEAR(IF(Q456="",B456,Q456)),MONTH(IF(Q456="",B456,Q456))+1,7)))</f>
        <v/>
      </c>
      <c r="U456" s="10" t="n"/>
      <c r="V456" s="11" t="n"/>
      <c r="W456" s="16">
        <f>IF(OR(B456="",N456=0),0,IF(U456="",IF(Settings!$B$4&gt;T456,((YEAR(Settings!$B$4)-YEAR(IF(Q456="",B456,Q456)))*12+MONTH(Settings!$B$4)-MONTH(IF(Q456="",B456,Q456))+1),0),IF(U456&gt;T456,((YEAR(U456)-YEAR(IF(Q456="",B456,Q456)))*12+MONTH(U456)-MONTH(IF(Q456="",B456,Q456))+1),0)))</f>
        <v/>
      </c>
      <c r="X456" s="15">
        <f>ROUND(N456*Settings!$B$9*W456,0)</f>
        <v/>
      </c>
      <c r="Y456" s="15">
        <f>S456+X456</f>
        <v/>
      </c>
      <c r="Z456" s="18">
        <f>IF(B456="","",DATE(YEAR(IF(Q456="",B456,Q456)),MONTH(IF(Q456="",B456,Q456)),1))</f>
        <v/>
      </c>
      <c r="AA456" s="9">
        <f>IF(B456="","","Q"&amp;(INT(MOD(MONTH(IF(Q456="",B456,Q456))-4,12)/3)+1))</f>
        <v/>
      </c>
      <c r="AB456" s="9">
        <f>IF(H456="","",IFERROR(INDEX(Rates!$M$5:$M$26,MATCH(H456,Rates!$A$5:$A$26,0)),""))</f>
        <v/>
      </c>
    </row>
    <row r="457">
      <c r="A457" s="9">
        <f>IF(B457="","",ROW()-4)</f>
        <v/>
      </c>
      <c r="B457" s="10" t="n"/>
      <c r="C457" s="11" t="n"/>
      <c r="D457" s="11" t="n"/>
      <c r="E457" s="9">
        <f>IF(B457="","",IF(D457="","No PAN",IF(AND(LEN(D457)=10,ISERROR(VALUE(LEFT(D457,1))),ISERROR(VALUE(MID(D457,5,1))),ISNUMBER(VALUE(MID(D457,6,4))),ISERROR(VALUE(RIGHT(D457,1)))),"Format OK","Check PAN")))</f>
        <v/>
      </c>
      <c r="F457" s="11" t="n"/>
      <c r="G457" s="9">
        <f>IF(B457="","",IF(F457&lt;&gt;"",F457,IF(E457&lt;&gt;"Format OK","Others",IF(OR(MID(D457,4,1)="P",MID(D457,4,1)="H"),"Individual/HUF",IF(MID(D457,4,1)="C","Company","Others")))))</f>
        <v/>
      </c>
      <c r="H457" s="11" t="n"/>
      <c r="I457" s="9">
        <f>IF(H457="","",IFERROR(INDEX(IF(G457="Individual/HUF",Rates!$C$5:$C$26,IF(G457="Company",Rates!$D$5:$D$26,Rates!$E$5:$E$26)),MATCH(H457,Rates!$A$5:$A$26,0)),"?"))</f>
        <v/>
      </c>
      <c r="J457" s="12" t="n"/>
      <c r="K457" s="13">
        <f>IF(H457="","",IFERROR(INDEX(IF(G457="Individual/HUF",Rates!$I$5:$I$26,IF(G457="Company",Rates!$J$5:$J$26,Rates!$K$5:$K$26)),MATCH(H457,Rates!$A$5:$A$26,0)),""))</f>
        <v/>
      </c>
      <c r="L457" s="14" t="n"/>
      <c r="M457" s="13">
        <f>IF(H457="","",IF(L457&lt;&gt;"",IF(E457="Format OK",L457,MAX(L457,INDEX(Rates!$L$5:$L$26,MATCH(H457,Rates!$A$5:$A$26,0)))),IF(K457="","rate?",IF(E457="Format OK",K457,MAX(K457,INDEX(Rates!$L$5:$L$26,MATCH(H457,Rates!$A$5:$A$26,0)))))))</f>
        <v/>
      </c>
      <c r="N457" s="15">
        <f>IF(OR(H457="",NOT(ISNUMBER(M457))),0,IF(AND(LEFT(P457,5)="Below",L457=""),0,ROUND(J457*M457,0)))</f>
        <v/>
      </c>
      <c r="O457" s="15">
        <f>IF(H457="","",SUMIFS($J$5:$J$504,$C$5:$C$504,C457,$H$5:$H$504,H457,$B$5:$B$504,"&lt;="&amp;B457,$B$5:$B$504,"&gt;="&amp;Settings!$B$5))</f>
        <v/>
      </c>
      <c r="P457" s="9">
        <f>IF(H457="","",IFERROR(IF(AND(INDEX(Rates!$F$5:$F$26,MATCH(H457,Rates!$A$5:$A$26,0))=0,INDEX(Rates!$G$5:$G$26,MATCH(H457,Rates!$A$5:$A$26,0))=0),"Deduct (no threshold)",IF(OR(AND(INDEX(Rates!$F$5:$F$26,MATCH(H457,Rates!$A$5:$A$26,0))&gt;0,J457&gt;INDEX(Rates!$F$5:$F$26,MATCH(H457,Rates!$A$5:$A$26,0))),AND(INDEX(Rates!$G$5:$G$26,MATCH(H457,Rates!$A$5:$A$26,0))&gt;0,O457&gt;INDEX(Rates!$G$5:$G$26,MATCH(H457,Rates!$A$5:$A$26,0)))),"Deduct","Below threshold: check")),"?"))</f>
        <v/>
      </c>
      <c r="Q457" s="10" t="n"/>
      <c r="R457" s="16">
        <f>IF(OR(B457="",Q457=""),0,IF(Q457&gt;B457,((YEAR(Q457)-YEAR(B457))*12+MONTH(Q457)-MONTH(B457)+1),0))</f>
        <v/>
      </c>
      <c r="S457" s="15">
        <f>ROUND(N457*Settings!$B$8*R457,0)</f>
        <v/>
      </c>
      <c r="T457" s="17">
        <f>IF(B457="","",IF(MONTH(IF(Q457="",B457,Q457))=3,DATE(YEAR(IF(Q457="",B457,Q457)),4,30),DATE(YEAR(IF(Q457="",B457,Q457)),MONTH(IF(Q457="",B457,Q457))+1,7)))</f>
        <v/>
      </c>
      <c r="U457" s="10" t="n"/>
      <c r="V457" s="11" t="n"/>
      <c r="W457" s="16">
        <f>IF(OR(B457="",N457=0),0,IF(U457="",IF(Settings!$B$4&gt;T457,((YEAR(Settings!$B$4)-YEAR(IF(Q457="",B457,Q457)))*12+MONTH(Settings!$B$4)-MONTH(IF(Q457="",B457,Q457))+1),0),IF(U457&gt;T457,((YEAR(U457)-YEAR(IF(Q457="",B457,Q457)))*12+MONTH(U457)-MONTH(IF(Q457="",B457,Q457))+1),0)))</f>
        <v/>
      </c>
      <c r="X457" s="15">
        <f>ROUND(N457*Settings!$B$9*W457,0)</f>
        <v/>
      </c>
      <c r="Y457" s="15">
        <f>S457+X457</f>
        <v/>
      </c>
      <c r="Z457" s="18">
        <f>IF(B457="","",DATE(YEAR(IF(Q457="",B457,Q457)),MONTH(IF(Q457="",B457,Q457)),1))</f>
        <v/>
      </c>
      <c r="AA457" s="9">
        <f>IF(B457="","","Q"&amp;(INT(MOD(MONTH(IF(Q457="",B457,Q457))-4,12)/3)+1))</f>
        <v/>
      </c>
      <c r="AB457" s="9">
        <f>IF(H457="","",IFERROR(INDEX(Rates!$M$5:$M$26,MATCH(H457,Rates!$A$5:$A$26,0)),""))</f>
        <v/>
      </c>
    </row>
    <row r="458">
      <c r="A458" s="9">
        <f>IF(B458="","",ROW()-4)</f>
        <v/>
      </c>
      <c r="B458" s="10" t="n"/>
      <c r="C458" s="11" t="n"/>
      <c r="D458" s="11" t="n"/>
      <c r="E458" s="9">
        <f>IF(B458="","",IF(D458="","No PAN",IF(AND(LEN(D458)=10,ISERROR(VALUE(LEFT(D458,1))),ISERROR(VALUE(MID(D458,5,1))),ISNUMBER(VALUE(MID(D458,6,4))),ISERROR(VALUE(RIGHT(D458,1)))),"Format OK","Check PAN")))</f>
        <v/>
      </c>
      <c r="F458" s="11" t="n"/>
      <c r="G458" s="9">
        <f>IF(B458="","",IF(F458&lt;&gt;"",F458,IF(E458&lt;&gt;"Format OK","Others",IF(OR(MID(D458,4,1)="P",MID(D458,4,1)="H"),"Individual/HUF",IF(MID(D458,4,1)="C","Company","Others")))))</f>
        <v/>
      </c>
      <c r="H458" s="11" t="n"/>
      <c r="I458" s="9">
        <f>IF(H458="","",IFERROR(INDEX(IF(G458="Individual/HUF",Rates!$C$5:$C$26,IF(G458="Company",Rates!$D$5:$D$26,Rates!$E$5:$E$26)),MATCH(H458,Rates!$A$5:$A$26,0)),"?"))</f>
        <v/>
      </c>
      <c r="J458" s="12" t="n"/>
      <c r="K458" s="13">
        <f>IF(H458="","",IFERROR(INDEX(IF(G458="Individual/HUF",Rates!$I$5:$I$26,IF(G458="Company",Rates!$J$5:$J$26,Rates!$K$5:$K$26)),MATCH(H458,Rates!$A$5:$A$26,0)),""))</f>
        <v/>
      </c>
      <c r="L458" s="14" t="n"/>
      <c r="M458" s="13">
        <f>IF(H458="","",IF(L458&lt;&gt;"",IF(E458="Format OK",L458,MAX(L458,INDEX(Rates!$L$5:$L$26,MATCH(H458,Rates!$A$5:$A$26,0)))),IF(K458="","rate?",IF(E458="Format OK",K458,MAX(K458,INDEX(Rates!$L$5:$L$26,MATCH(H458,Rates!$A$5:$A$26,0)))))))</f>
        <v/>
      </c>
      <c r="N458" s="15">
        <f>IF(OR(H458="",NOT(ISNUMBER(M458))),0,IF(AND(LEFT(P458,5)="Below",L458=""),0,ROUND(J458*M458,0)))</f>
        <v/>
      </c>
      <c r="O458" s="15">
        <f>IF(H458="","",SUMIFS($J$5:$J$504,$C$5:$C$504,C458,$H$5:$H$504,H458,$B$5:$B$504,"&lt;="&amp;B458,$B$5:$B$504,"&gt;="&amp;Settings!$B$5))</f>
        <v/>
      </c>
      <c r="P458" s="9">
        <f>IF(H458="","",IFERROR(IF(AND(INDEX(Rates!$F$5:$F$26,MATCH(H458,Rates!$A$5:$A$26,0))=0,INDEX(Rates!$G$5:$G$26,MATCH(H458,Rates!$A$5:$A$26,0))=0),"Deduct (no threshold)",IF(OR(AND(INDEX(Rates!$F$5:$F$26,MATCH(H458,Rates!$A$5:$A$26,0))&gt;0,J458&gt;INDEX(Rates!$F$5:$F$26,MATCH(H458,Rates!$A$5:$A$26,0))),AND(INDEX(Rates!$G$5:$G$26,MATCH(H458,Rates!$A$5:$A$26,0))&gt;0,O458&gt;INDEX(Rates!$G$5:$G$26,MATCH(H458,Rates!$A$5:$A$26,0)))),"Deduct","Below threshold: check")),"?"))</f>
        <v/>
      </c>
      <c r="Q458" s="10" t="n"/>
      <c r="R458" s="16">
        <f>IF(OR(B458="",Q458=""),0,IF(Q458&gt;B458,((YEAR(Q458)-YEAR(B458))*12+MONTH(Q458)-MONTH(B458)+1),0))</f>
        <v/>
      </c>
      <c r="S458" s="15">
        <f>ROUND(N458*Settings!$B$8*R458,0)</f>
        <v/>
      </c>
      <c r="T458" s="17">
        <f>IF(B458="","",IF(MONTH(IF(Q458="",B458,Q458))=3,DATE(YEAR(IF(Q458="",B458,Q458)),4,30),DATE(YEAR(IF(Q458="",B458,Q458)),MONTH(IF(Q458="",B458,Q458))+1,7)))</f>
        <v/>
      </c>
      <c r="U458" s="10" t="n"/>
      <c r="V458" s="11" t="n"/>
      <c r="W458" s="16">
        <f>IF(OR(B458="",N458=0),0,IF(U458="",IF(Settings!$B$4&gt;T458,((YEAR(Settings!$B$4)-YEAR(IF(Q458="",B458,Q458)))*12+MONTH(Settings!$B$4)-MONTH(IF(Q458="",B458,Q458))+1),0),IF(U458&gt;T458,((YEAR(U458)-YEAR(IF(Q458="",B458,Q458)))*12+MONTH(U458)-MONTH(IF(Q458="",B458,Q458))+1),0)))</f>
        <v/>
      </c>
      <c r="X458" s="15">
        <f>ROUND(N458*Settings!$B$9*W458,0)</f>
        <v/>
      </c>
      <c r="Y458" s="15">
        <f>S458+X458</f>
        <v/>
      </c>
      <c r="Z458" s="18">
        <f>IF(B458="","",DATE(YEAR(IF(Q458="",B458,Q458)),MONTH(IF(Q458="",B458,Q458)),1))</f>
        <v/>
      </c>
      <c r="AA458" s="9">
        <f>IF(B458="","","Q"&amp;(INT(MOD(MONTH(IF(Q458="",B458,Q458))-4,12)/3)+1))</f>
        <v/>
      </c>
      <c r="AB458" s="9">
        <f>IF(H458="","",IFERROR(INDEX(Rates!$M$5:$M$26,MATCH(H458,Rates!$A$5:$A$26,0)),""))</f>
        <v/>
      </c>
    </row>
    <row r="459">
      <c r="A459" s="9">
        <f>IF(B459="","",ROW()-4)</f>
        <v/>
      </c>
      <c r="B459" s="10" t="n"/>
      <c r="C459" s="11" t="n"/>
      <c r="D459" s="11" t="n"/>
      <c r="E459" s="9">
        <f>IF(B459="","",IF(D459="","No PAN",IF(AND(LEN(D459)=10,ISERROR(VALUE(LEFT(D459,1))),ISERROR(VALUE(MID(D459,5,1))),ISNUMBER(VALUE(MID(D459,6,4))),ISERROR(VALUE(RIGHT(D459,1)))),"Format OK","Check PAN")))</f>
        <v/>
      </c>
      <c r="F459" s="11" t="n"/>
      <c r="G459" s="9">
        <f>IF(B459="","",IF(F459&lt;&gt;"",F459,IF(E459&lt;&gt;"Format OK","Others",IF(OR(MID(D459,4,1)="P",MID(D459,4,1)="H"),"Individual/HUF",IF(MID(D459,4,1)="C","Company","Others")))))</f>
        <v/>
      </c>
      <c r="H459" s="11" t="n"/>
      <c r="I459" s="9">
        <f>IF(H459="","",IFERROR(INDEX(IF(G459="Individual/HUF",Rates!$C$5:$C$26,IF(G459="Company",Rates!$D$5:$D$26,Rates!$E$5:$E$26)),MATCH(H459,Rates!$A$5:$A$26,0)),"?"))</f>
        <v/>
      </c>
      <c r="J459" s="12" t="n"/>
      <c r="K459" s="13">
        <f>IF(H459="","",IFERROR(INDEX(IF(G459="Individual/HUF",Rates!$I$5:$I$26,IF(G459="Company",Rates!$J$5:$J$26,Rates!$K$5:$K$26)),MATCH(H459,Rates!$A$5:$A$26,0)),""))</f>
        <v/>
      </c>
      <c r="L459" s="14" t="n"/>
      <c r="M459" s="13">
        <f>IF(H459="","",IF(L459&lt;&gt;"",IF(E459="Format OK",L459,MAX(L459,INDEX(Rates!$L$5:$L$26,MATCH(H459,Rates!$A$5:$A$26,0)))),IF(K459="","rate?",IF(E459="Format OK",K459,MAX(K459,INDEX(Rates!$L$5:$L$26,MATCH(H459,Rates!$A$5:$A$26,0)))))))</f>
        <v/>
      </c>
      <c r="N459" s="15">
        <f>IF(OR(H459="",NOT(ISNUMBER(M459))),0,IF(AND(LEFT(P459,5)="Below",L459=""),0,ROUND(J459*M459,0)))</f>
        <v/>
      </c>
      <c r="O459" s="15">
        <f>IF(H459="","",SUMIFS($J$5:$J$504,$C$5:$C$504,C459,$H$5:$H$504,H459,$B$5:$B$504,"&lt;="&amp;B459,$B$5:$B$504,"&gt;="&amp;Settings!$B$5))</f>
        <v/>
      </c>
      <c r="P459" s="9">
        <f>IF(H459="","",IFERROR(IF(AND(INDEX(Rates!$F$5:$F$26,MATCH(H459,Rates!$A$5:$A$26,0))=0,INDEX(Rates!$G$5:$G$26,MATCH(H459,Rates!$A$5:$A$26,0))=0),"Deduct (no threshold)",IF(OR(AND(INDEX(Rates!$F$5:$F$26,MATCH(H459,Rates!$A$5:$A$26,0))&gt;0,J459&gt;INDEX(Rates!$F$5:$F$26,MATCH(H459,Rates!$A$5:$A$26,0))),AND(INDEX(Rates!$G$5:$G$26,MATCH(H459,Rates!$A$5:$A$26,0))&gt;0,O459&gt;INDEX(Rates!$G$5:$G$26,MATCH(H459,Rates!$A$5:$A$26,0)))),"Deduct","Below threshold: check")),"?"))</f>
        <v/>
      </c>
      <c r="Q459" s="10" t="n"/>
      <c r="R459" s="16">
        <f>IF(OR(B459="",Q459=""),0,IF(Q459&gt;B459,((YEAR(Q459)-YEAR(B459))*12+MONTH(Q459)-MONTH(B459)+1),0))</f>
        <v/>
      </c>
      <c r="S459" s="15">
        <f>ROUND(N459*Settings!$B$8*R459,0)</f>
        <v/>
      </c>
      <c r="T459" s="17">
        <f>IF(B459="","",IF(MONTH(IF(Q459="",B459,Q459))=3,DATE(YEAR(IF(Q459="",B459,Q459)),4,30),DATE(YEAR(IF(Q459="",B459,Q459)),MONTH(IF(Q459="",B459,Q459))+1,7)))</f>
        <v/>
      </c>
      <c r="U459" s="10" t="n"/>
      <c r="V459" s="11" t="n"/>
      <c r="W459" s="16">
        <f>IF(OR(B459="",N459=0),0,IF(U459="",IF(Settings!$B$4&gt;T459,((YEAR(Settings!$B$4)-YEAR(IF(Q459="",B459,Q459)))*12+MONTH(Settings!$B$4)-MONTH(IF(Q459="",B459,Q459))+1),0),IF(U459&gt;T459,((YEAR(U459)-YEAR(IF(Q459="",B459,Q459)))*12+MONTH(U459)-MONTH(IF(Q459="",B459,Q459))+1),0)))</f>
        <v/>
      </c>
      <c r="X459" s="15">
        <f>ROUND(N459*Settings!$B$9*W459,0)</f>
        <v/>
      </c>
      <c r="Y459" s="15">
        <f>S459+X459</f>
        <v/>
      </c>
      <c r="Z459" s="18">
        <f>IF(B459="","",DATE(YEAR(IF(Q459="",B459,Q459)),MONTH(IF(Q459="",B459,Q459)),1))</f>
        <v/>
      </c>
      <c r="AA459" s="9">
        <f>IF(B459="","","Q"&amp;(INT(MOD(MONTH(IF(Q459="",B459,Q459))-4,12)/3)+1))</f>
        <v/>
      </c>
      <c r="AB459" s="9">
        <f>IF(H459="","",IFERROR(INDEX(Rates!$M$5:$M$26,MATCH(H459,Rates!$A$5:$A$26,0)),""))</f>
        <v/>
      </c>
    </row>
    <row r="460">
      <c r="A460" s="9">
        <f>IF(B460="","",ROW()-4)</f>
        <v/>
      </c>
      <c r="B460" s="10" t="n"/>
      <c r="C460" s="11" t="n"/>
      <c r="D460" s="11" t="n"/>
      <c r="E460" s="9">
        <f>IF(B460="","",IF(D460="","No PAN",IF(AND(LEN(D460)=10,ISERROR(VALUE(LEFT(D460,1))),ISERROR(VALUE(MID(D460,5,1))),ISNUMBER(VALUE(MID(D460,6,4))),ISERROR(VALUE(RIGHT(D460,1)))),"Format OK","Check PAN")))</f>
        <v/>
      </c>
      <c r="F460" s="11" t="n"/>
      <c r="G460" s="9">
        <f>IF(B460="","",IF(F460&lt;&gt;"",F460,IF(E460&lt;&gt;"Format OK","Others",IF(OR(MID(D460,4,1)="P",MID(D460,4,1)="H"),"Individual/HUF",IF(MID(D460,4,1)="C","Company","Others")))))</f>
        <v/>
      </c>
      <c r="H460" s="11" t="n"/>
      <c r="I460" s="9">
        <f>IF(H460="","",IFERROR(INDEX(IF(G460="Individual/HUF",Rates!$C$5:$C$26,IF(G460="Company",Rates!$D$5:$D$26,Rates!$E$5:$E$26)),MATCH(H460,Rates!$A$5:$A$26,0)),"?"))</f>
        <v/>
      </c>
      <c r="J460" s="12" t="n"/>
      <c r="K460" s="13">
        <f>IF(H460="","",IFERROR(INDEX(IF(G460="Individual/HUF",Rates!$I$5:$I$26,IF(G460="Company",Rates!$J$5:$J$26,Rates!$K$5:$K$26)),MATCH(H460,Rates!$A$5:$A$26,0)),""))</f>
        <v/>
      </c>
      <c r="L460" s="14" t="n"/>
      <c r="M460" s="13">
        <f>IF(H460="","",IF(L460&lt;&gt;"",IF(E460="Format OK",L460,MAX(L460,INDEX(Rates!$L$5:$L$26,MATCH(H460,Rates!$A$5:$A$26,0)))),IF(K460="","rate?",IF(E460="Format OK",K460,MAX(K460,INDEX(Rates!$L$5:$L$26,MATCH(H460,Rates!$A$5:$A$26,0)))))))</f>
        <v/>
      </c>
      <c r="N460" s="15">
        <f>IF(OR(H460="",NOT(ISNUMBER(M460))),0,IF(AND(LEFT(P460,5)="Below",L460=""),0,ROUND(J460*M460,0)))</f>
        <v/>
      </c>
      <c r="O460" s="15">
        <f>IF(H460="","",SUMIFS($J$5:$J$504,$C$5:$C$504,C460,$H$5:$H$504,H460,$B$5:$B$504,"&lt;="&amp;B460,$B$5:$B$504,"&gt;="&amp;Settings!$B$5))</f>
        <v/>
      </c>
      <c r="P460" s="9">
        <f>IF(H460="","",IFERROR(IF(AND(INDEX(Rates!$F$5:$F$26,MATCH(H460,Rates!$A$5:$A$26,0))=0,INDEX(Rates!$G$5:$G$26,MATCH(H460,Rates!$A$5:$A$26,0))=0),"Deduct (no threshold)",IF(OR(AND(INDEX(Rates!$F$5:$F$26,MATCH(H460,Rates!$A$5:$A$26,0))&gt;0,J460&gt;INDEX(Rates!$F$5:$F$26,MATCH(H460,Rates!$A$5:$A$26,0))),AND(INDEX(Rates!$G$5:$G$26,MATCH(H460,Rates!$A$5:$A$26,0))&gt;0,O460&gt;INDEX(Rates!$G$5:$G$26,MATCH(H460,Rates!$A$5:$A$26,0)))),"Deduct","Below threshold: check")),"?"))</f>
        <v/>
      </c>
      <c r="Q460" s="10" t="n"/>
      <c r="R460" s="16">
        <f>IF(OR(B460="",Q460=""),0,IF(Q460&gt;B460,((YEAR(Q460)-YEAR(B460))*12+MONTH(Q460)-MONTH(B460)+1),0))</f>
        <v/>
      </c>
      <c r="S460" s="15">
        <f>ROUND(N460*Settings!$B$8*R460,0)</f>
        <v/>
      </c>
      <c r="T460" s="17">
        <f>IF(B460="","",IF(MONTH(IF(Q460="",B460,Q460))=3,DATE(YEAR(IF(Q460="",B460,Q460)),4,30),DATE(YEAR(IF(Q460="",B460,Q460)),MONTH(IF(Q460="",B460,Q460))+1,7)))</f>
        <v/>
      </c>
      <c r="U460" s="10" t="n"/>
      <c r="V460" s="11" t="n"/>
      <c r="W460" s="16">
        <f>IF(OR(B460="",N460=0),0,IF(U460="",IF(Settings!$B$4&gt;T460,((YEAR(Settings!$B$4)-YEAR(IF(Q460="",B460,Q460)))*12+MONTH(Settings!$B$4)-MONTH(IF(Q460="",B460,Q460))+1),0),IF(U460&gt;T460,((YEAR(U460)-YEAR(IF(Q460="",B460,Q460)))*12+MONTH(U460)-MONTH(IF(Q460="",B460,Q460))+1),0)))</f>
        <v/>
      </c>
      <c r="X460" s="15">
        <f>ROUND(N460*Settings!$B$9*W460,0)</f>
        <v/>
      </c>
      <c r="Y460" s="15">
        <f>S460+X460</f>
        <v/>
      </c>
      <c r="Z460" s="18">
        <f>IF(B460="","",DATE(YEAR(IF(Q460="",B460,Q460)),MONTH(IF(Q460="",B460,Q460)),1))</f>
        <v/>
      </c>
      <c r="AA460" s="9">
        <f>IF(B460="","","Q"&amp;(INT(MOD(MONTH(IF(Q460="",B460,Q460))-4,12)/3)+1))</f>
        <v/>
      </c>
      <c r="AB460" s="9">
        <f>IF(H460="","",IFERROR(INDEX(Rates!$M$5:$M$26,MATCH(H460,Rates!$A$5:$A$26,0)),""))</f>
        <v/>
      </c>
    </row>
    <row r="461">
      <c r="A461" s="9">
        <f>IF(B461="","",ROW()-4)</f>
        <v/>
      </c>
      <c r="B461" s="10" t="n"/>
      <c r="C461" s="11" t="n"/>
      <c r="D461" s="11" t="n"/>
      <c r="E461" s="9">
        <f>IF(B461="","",IF(D461="","No PAN",IF(AND(LEN(D461)=10,ISERROR(VALUE(LEFT(D461,1))),ISERROR(VALUE(MID(D461,5,1))),ISNUMBER(VALUE(MID(D461,6,4))),ISERROR(VALUE(RIGHT(D461,1)))),"Format OK","Check PAN")))</f>
        <v/>
      </c>
      <c r="F461" s="11" t="n"/>
      <c r="G461" s="9">
        <f>IF(B461="","",IF(F461&lt;&gt;"",F461,IF(E461&lt;&gt;"Format OK","Others",IF(OR(MID(D461,4,1)="P",MID(D461,4,1)="H"),"Individual/HUF",IF(MID(D461,4,1)="C","Company","Others")))))</f>
        <v/>
      </c>
      <c r="H461" s="11" t="n"/>
      <c r="I461" s="9">
        <f>IF(H461="","",IFERROR(INDEX(IF(G461="Individual/HUF",Rates!$C$5:$C$26,IF(G461="Company",Rates!$D$5:$D$26,Rates!$E$5:$E$26)),MATCH(H461,Rates!$A$5:$A$26,0)),"?"))</f>
        <v/>
      </c>
      <c r="J461" s="12" t="n"/>
      <c r="K461" s="13">
        <f>IF(H461="","",IFERROR(INDEX(IF(G461="Individual/HUF",Rates!$I$5:$I$26,IF(G461="Company",Rates!$J$5:$J$26,Rates!$K$5:$K$26)),MATCH(H461,Rates!$A$5:$A$26,0)),""))</f>
        <v/>
      </c>
      <c r="L461" s="14" t="n"/>
      <c r="M461" s="13">
        <f>IF(H461="","",IF(L461&lt;&gt;"",IF(E461="Format OK",L461,MAX(L461,INDEX(Rates!$L$5:$L$26,MATCH(H461,Rates!$A$5:$A$26,0)))),IF(K461="","rate?",IF(E461="Format OK",K461,MAX(K461,INDEX(Rates!$L$5:$L$26,MATCH(H461,Rates!$A$5:$A$26,0)))))))</f>
        <v/>
      </c>
      <c r="N461" s="15">
        <f>IF(OR(H461="",NOT(ISNUMBER(M461))),0,IF(AND(LEFT(P461,5)="Below",L461=""),0,ROUND(J461*M461,0)))</f>
        <v/>
      </c>
      <c r="O461" s="15">
        <f>IF(H461="","",SUMIFS($J$5:$J$504,$C$5:$C$504,C461,$H$5:$H$504,H461,$B$5:$B$504,"&lt;="&amp;B461,$B$5:$B$504,"&gt;="&amp;Settings!$B$5))</f>
        <v/>
      </c>
      <c r="P461" s="9">
        <f>IF(H461="","",IFERROR(IF(AND(INDEX(Rates!$F$5:$F$26,MATCH(H461,Rates!$A$5:$A$26,0))=0,INDEX(Rates!$G$5:$G$26,MATCH(H461,Rates!$A$5:$A$26,0))=0),"Deduct (no threshold)",IF(OR(AND(INDEX(Rates!$F$5:$F$26,MATCH(H461,Rates!$A$5:$A$26,0))&gt;0,J461&gt;INDEX(Rates!$F$5:$F$26,MATCH(H461,Rates!$A$5:$A$26,0))),AND(INDEX(Rates!$G$5:$G$26,MATCH(H461,Rates!$A$5:$A$26,0))&gt;0,O461&gt;INDEX(Rates!$G$5:$G$26,MATCH(H461,Rates!$A$5:$A$26,0)))),"Deduct","Below threshold: check")),"?"))</f>
        <v/>
      </c>
      <c r="Q461" s="10" t="n"/>
      <c r="R461" s="16">
        <f>IF(OR(B461="",Q461=""),0,IF(Q461&gt;B461,((YEAR(Q461)-YEAR(B461))*12+MONTH(Q461)-MONTH(B461)+1),0))</f>
        <v/>
      </c>
      <c r="S461" s="15">
        <f>ROUND(N461*Settings!$B$8*R461,0)</f>
        <v/>
      </c>
      <c r="T461" s="17">
        <f>IF(B461="","",IF(MONTH(IF(Q461="",B461,Q461))=3,DATE(YEAR(IF(Q461="",B461,Q461)),4,30),DATE(YEAR(IF(Q461="",B461,Q461)),MONTH(IF(Q461="",B461,Q461))+1,7)))</f>
        <v/>
      </c>
      <c r="U461" s="10" t="n"/>
      <c r="V461" s="11" t="n"/>
      <c r="W461" s="16">
        <f>IF(OR(B461="",N461=0),0,IF(U461="",IF(Settings!$B$4&gt;T461,((YEAR(Settings!$B$4)-YEAR(IF(Q461="",B461,Q461)))*12+MONTH(Settings!$B$4)-MONTH(IF(Q461="",B461,Q461))+1),0),IF(U461&gt;T461,((YEAR(U461)-YEAR(IF(Q461="",B461,Q461)))*12+MONTH(U461)-MONTH(IF(Q461="",B461,Q461))+1),0)))</f>
        <v/>
      </c>
      <c r="X461" s="15">
        <f>ROUND(N461*Settings!$B$9*W461,0)</f>
        <v/>
      </c>
      <c r="Y461" s="15">
        <f>S461+X461</f>
        <v/>
      </c>
      <c r="Z461" s="18">
        <f>IF(B461="","",DATE(YEAR(IF(Q461="",B461,Q461)),MONTH(IF(Q461="",B461,Q461)),1))</f>
        <v/>
      </c>
      <c r="AA461" s="9">
        <f>IF(B461="","","Q"&amp;(INT(MOD(MONTH(IF(Q461="",B461,Q461))-4,12)/3)+1))</f>
        <v/>
      </c>
      <c r="AB461" s="9">
        <f>IF(H461="","",IFERROR(INDEX(Rates!$M$5:$M$26,MATCH(H461,Rates!$A$5:$A$26,0)),""))</f>
        <v/>
      </c>
    </row>
    <row r="462">
      <c r="A462" s="9">
        <f>IF(B462="","",ROW()-4)</f>
        <v/>
      </c>
      <c r="B462" s="10" t="n"/>
      <c r="C462" s="11" t="n"/>
      <c r="D462" s="11" t="n"/>
      <c r="E462" s="9">
        <f>IF(B462="","",IF(D462="","No PAN",IF(AND(LEN(D462)=10,ISERROR(VALUE(LEFT(D462,1))),ISERROR(VALUE(MID(D462,5,1))),ISNUMBER(VALUE(MID(D462,6,4))),ISERROR(VALUE(RIGHT(D462,1)))),"Format OK","Check PAN")))</f>
        <v/>
      </c>
      <c r="F462" s="11" t="n"/>
      <c r="G462" s="9">
        <f>IF(B462="","",IF(F462&lt;&gt;"",F462,IF(E462&lt;&gt;"Format OK","Others",IF(OR(MID(D462,4,1)="P",MID(D462,4,1)="H"),"Individual/HUF",IF(MID(D462,4,1)="C","Company","Others")))))</f>
        <v/>
      </c>
      <c r="H462" s="11" t="n"/>
      <c r="I462" s="9">
        <f>IF(H462="","",IFERROR(INDEX(IF(G462="Individual/HUF",Rates!$C$5:$C$26,IF(G462="Company",Rates!$D$5:$D$26,Rates!$E$5:$E$26)),MATCH(H462,Rates!$A$5:$A$26,0)),"?"))</f>
        <v/>
      </c>
      <c r="J462" s="12" t="n"/>
      <c r="K462" s="13">
        <f>IF(H462="","",IFERROR(INDEX(IF(G462="Individual/HUF",Rates!$I$5:$I$26,IF(G462="Company",Rates!$J$5:$J$26,Rates!$K$5:$K$26)),MATCH(H462,Rates!$A$5:$A$26,0)),""))</f>
        <v/>
      </c>
      <c r="L462" s="14" t="n"/>
      <c r="M462" s="13">
        <f>IF(H462="","",IF(L462&lt;&gt;"",IF(E462="Format OK",L462,MAX(L462,INDEX(Rates!$L$5:$L$26,MATCH(H462,Rates!$A$5:$A$26,0)))),IF(K462="","rate?",IF(E462="Format OK",K462,MAX(K462,INDEX(Rates!$L$5:$L$26,MATCH(H462,Rates!$A$5:$A$26,0)))))))</f>
        <v/>
      </c>
      <c r="N462" s="15">
        <f>IF(OR(H462="",NOT(ISNUMBER(M462))),0,IF(AND(LEFT(P462,5)="Below",L462=""),0,ROUND(J462*M462,0)))</f>
        <v/>
      </c>
      <c r="O462" s="15">
        <f>IF(H462="","",SUMIFS($J$5:$J$504,$C$5:$C$504,C462,$H$5:$H$504,H462,$B$5:$B$504,"&lt;="&amp;B462,$B$5:$B$504,"&gt;="&amp;Settings!$B$5))</f>
        <v/>
      </c>
      <c r="P462" s="9">
        <f>IF(H462="","",IFERROR(IF(AND(INDEX(Rates!$F$5:$F$26,MATCH(H462,Rates!$A$5:$A$26,0))=0,INDEX(Rates!$G$5:$G$26,MATCH(H462,Rates!$A$5:$A$26,0))=0),"Deduct (no threshold)",IF(OR(AND(INDEX(Rates!$F$5:$F$26,MATCH(H462,Rates!$A$5:$A$26,0))&gt;0,J462&gt;INDEX(Rates!$F$5:$F$26,MATCH(H462,Rates!$A$5:$A$26,0))),AND(INDEX(Rates!$G$5:$G$26,MATCH(H462,Rates!$A$5:$A$26,0))&gt;0,O462&gt;INDEX(Rates!$G$5:$G$26,MATCH(H462,Rates!$A$5:$A$26,0)))),"Deduct","Below threshold: check")),"?"))</f>
        <v/>
      </c>
      <c r="Q462" s="10" t="n"/>
      <c r="R462" s="16">
        <f>IF(OR(B462="",Q462=""),0,IF(Q462&gt;B462,((YEAR(Q462)-YEAR(B462))*12+MONTH(Q462)-MONTH(B462)+1),0))</f>
        <v/>
      </c>
      <c r="S462" s="15">
        <f>ROUND(N462*Settings!$B$8*R462,0)</f>
        <v/>
      </c>
      <c r="T462" s="17">
        <f>IF(B462="","",IF(MONTH(IF(Q462="",B462,Q462))=3,DATE(YEAR(IF(Q462="",B462,Q462)),4,30),DATE(YEAR(IF(Q462="",B462,Q462)),MONTH(IF(Q462="",B462,Q462))+1,7)))</f>
        <v/>
      </c>
      <c r="U462" s="10" t="n"/>
      <c r="V462" s="11" t="n"/>
      <c r="W462" s="16">
        <f>IF(OR(B462="",N462=0),0,IF(U462="",IF(Settings!$B$4&gt;T462,((YEAR(Settings!$B$4)-YEAR(IF(Q462="",B462,Q462)))*12+MONTH(Settings!$B$4)-MONTH(IF(Q462="",B462,Q462))+1),0),IF(U462&gt;T462,((YEAR(U462)-YEAR(IF(Q462="",B462,Q462)))*12+MONTH(U462)-MONTH(IF(Q462="",B462,Q462))+1),0)))</f>
        <v/>
      </c>
      <c r="X462" s="15">
        <f>ROUND(N462*Settings!$B$9*W462,0)</f>
        <v/>
      </c>
      <c r="Y462" s="15">
        <f>S462+X462</f>
        <v/>
      </c>
      <c r="Z462" s="18">
        <f>IF(B462="","",DATE(YEAR(IF(Q462="",B462,Q462)),MONTH(IF(Q462="",B462,Q462)),1))</f>
        <v/>
      </c>
      <c r="AA462" s="9">
        <f>IF(B462="","","Q"&amp;(INT(MOD(MONTH(IF(Q462="",B462,Q462))-4,12)/3)+1))</f>
        <v/>
      </c>
      <c r="AB462" s="9">
        <f>IF(H462="","",IFERROR(INDEX(Rates!$M$5:$M$26,MATCH(H462,Rates!$A$5:$A$26,0)),""))</f>
        <v/>
      </c>
    </row>
    <row r="463">
      <c r="A463" s="9">
        <f>IF(B463="","",ROW()-4)</f>
        <v/>
      </c>
      <c r="B463" s="10" t="n"/>
      <c r="C463" s="11" t="n"/>
      <c r="D463" s="11" t="n"/>
      <c r="E463" s="9">
        <f>IF(B463="","",IF(D463="","No PAN",IF(AND(LEN(D463)=10,ISERROR(VALUE(LEFT(D463,1))),ISERROR(VALUE(MID(D463,5,1))),ISNUMBER(VALUE(MID(D463,6,4))),ISERROR(VALUE(RIGHT(D463,1)))),"Format OK","Check PAN")))</f>
        <v/>
      </c>
      <c r="F463" s="11" t="n"/>
      <c r="G463" s="9">
        <f>IF(B463="","",IF(F463&lt;&gt;"",F463,IF(E463&lt;&gt;"Format OK","Others",IF(OR(MID(D463,4,1)="P",MID(D463,4,1)="H"),"Individual/HUF",IF(MID(D463,4,1)="C","Company","Others")))))</f>
        <v/>
      </c>
      <c r="H463" s="11" t="n"/>
      <c r="I463" s="9">
        <f>IF(H463="","",IFERROR(INDEX(IF(G463="Individual/HUF",Rates!$C$5:$C$26,IF(G463="Company",Rates!$D$5:$D$26,Rates!$E$5:$E$26)),MATCH(H463,Rates!$A$5:$A$26,0)),"?"))</f>
        <v/>
      </c>
      <c r="J463" s="12" t="n"/>
      <c r="K463" s="13">
        <f>IF(H463="","",IFERROR(INDEX(IF(G463="Individual/HUF",Rates!$I$5:$I$26,IF(G463="Company",Rates!$J$5:$J$26,Rates!$K$5:$K$26)),MATCH(H463,Rates!$A$5:$A$26,0)),""))</f>
        <v/>
      </c>
      <c r="L463" s="14" t="n"/>
      <c r="M463" s="13">
        <f>IF(H463="","",IF(L463&lt;&gt;"",IF(E463="Format OK",L463,MAX(L463,INDEX(Rates!$L$5:$L$26,MATCH(H463,Rates!$A$5:$A$26,0)))),IF(K463="","rate?",IF(E463="Format OK",K463,MAX(K463,INDEX(Rates!$L$5:$L$26,MATCH(H463,Rates!$A$5:$A$26,0)))))))</f>
        <v/>
      </c>
      <c r="N463" s="15">
        <f>IF(OR(H463="",NOT(ISNUMBER(M463))),0,IF(AND(LEFT(P463,5)="Below",L463=""),0,ROUND(J463*M463,0)))</f>
        <v/>
      </c>
      <c r="O463" s="15">
        <f>IF(H463="","",SUMIFS($J$5:$J$504,$C$5:$C$504,C463,$H$5:$H$504,H463,$B$5:$B$504,"&lt;="&amp;B463,$B$5:$B$504,"&gt;="&amp;Settings!$B$5))</f>
        <v/>
      </c>
      <c r="P463" s="9">
        <f>IF(H463="","",IFERROR(IF(AND(INDEX(Rates!$F$5:$F$26,MATCH(H463,Rates!$A$5:$A$26,0))=0,INDEX(Rates!$G$5:$G$26,MATCH(H463,Rates!$A$5:$A$26,0))=0),"Deduct (no threshold)",IF(OR(AND(INDEX(Rates!$F$5:$F$26,MATCH(H463,Rates!$A$5:$A$26,0))&gt;0,J463&gt;INDEX(Rates!$F$5:$F$26,MATCH(H463,Rates!$A$5:$A$26,0))),AND(INDEX(Rates!$G$5:$G$26,MATCH(H463,Rates!$A$5:$A$26,0))&gt;0,O463&gt;INDEX(Rates!$G$5:$G$26,MATCH(H463,Rates!$A$5:$A$26,0)))),"Deduct","Below threshold: check")),"?"))</f>
        <v/>
      </c>
      <c r="Q463" s="10" t="n"/>
      <c r="R463" s="16">
        <f>IF(OR(B463="",Q463=""),0,IF(Q463&gt;B463,((YEAR(Q463)-YEAR(B463))*12+MONTH(Q463)-MONTH(B463)+1),0))</f>
        <v/>
      </c>
      <c r="S463" s="15">
        <f>ROUND(N463*Settings!$B$8*R463,0)</f>
        <v/>
      </c>
      <c r="T463" s="17">
        <f>IF(B463="","",IF(MONTH(IF(Q463="",B463,Q463))=3,DATE(YEAR(IF(Q463="",B463,Q463)),4,30),DATE(YEAR(IF(Q463="",B463,Q463)),MONTH(IF(Q463="",B463,Q463))+1,7)))</f>
        <v/>
      </c>
      <c r="U463" s="10" t="n"/>
      <c r="V463" s="11" t="n"/>
      <c r="W463" s="16">
        <f>IF(OR(B463="",N463=0),0,IF(U463="",IF(Settings!$B$4&gt;T463,((YEAR(Settings!$B$4)-YEAR(IF(Q463="",B463,Q463)))*12+MONTH(Settings!$B$4)-MONTH(IF(Q463="",B463,Q463))+1),0),IF(U463&gt;T463,((YEAR(U463)-YEAR(IF(Q463="",B463,Q463)))*12+MONTH(U463)-MONTH(IF(Q463="",B463,Q463))+1),0)))</f>
        <v/>
      </c>
      <c r="X463" s="15">
        <f>ROUND(N463*Settings!$B$9*W463,0)</f>
        <v/>
      </c>
      <c r="Y463" s="15">
        <f>S463+X463</f>
        <v/>
      </c>
      <c r="Z463" s="18">
        <f>IF(B463="","",DATE(YEAR(IF(Q463="",B463,Q463)),MONTH(IF(Q463="",B463,Q463)),1))</f>
        <v/>
      </c>
      <c r="AA463" s="9">
        <f>IF(B463="","","Q"&amp;(INT(MOD(MONTH(IF(Q463="",B463,Q463))-4,12)/3)+1))</f>
        <v/>
      </c>
      <c r="AB463" s="9">
        <f>IF(H463="","",IFERROR(INDEX(Rates!$M$5:$M$26,MATCH(H463,Rates!$A$5:$A$26,0)),""))</f>
        <v/>
      </c>
    </row>
    <row r="464">
      <c r="A464" s="9">
        <f>IF(B464="","",ROW()-4)</f>
        <v/>
      </c>
      <c r="B464" s="10" t="n"/>
      <c r="C464" s="11" t="n"/>
      <c r="D464" s="11" t="n"/>
      <c r="E464" s="9">
        <f>IF(B464="","",IF(D464="","No PAN",IF(AND(LEN(D464)=10,ISERROR(VALUE(LEFT(D464,1))),ISERROR(VALUE(MID(D464,5,1))),ISNUMBER(VALUE(MID(D464,6,4))),ISERROR(VALUE(RIGHT(D464,1)))),"Format OK","Check PAN")))</f>
        <v/>
      </c>
      <c r="F464" s="11" t="n"/>
      <c r="G464" s="9">
        <f>IF(B464="","",IF(F464&lt;&gt;"",F464,IF(E464&lt;&gt;"Format OK","Others",IF(OR(MID(D464,4,1)="P",MID(D464,4,1)="H"),"Individual/HUF",IF(MID(D464,4,1)="C","Company","Others")))))</f>
        <v/>
      </c>
      <c r="H464" s="11" t="n"/>
      <c r="I464" s="9">
        <f>IF(H464="","",IFERROR(INDEX(IF(G464="Individual/HUF",Rates!$C$5:$C$26,IF(G464="Company",Rates!$D$5:$D$26,Rates!$E$5:$E$26)),MATCH(H464,Rates!$A$5:$A$26,0)),"?"))</f>
        <v/>
      </c>
      <c r="J464" s="12" t="n"/>
      <c r="K464" s="13">
        <f>IF(H464="","",IFERROR(INDEX(IF(G464="Individual/HUF",Rates!$I$5:$I$26,IF(G464="Company",Rates!$J$5:$J$26,Rates!$K$5:$K$26)),MATCH(H464,Rates!$A$5:$A$26,0)),""))</f>
        <v/>
      </c>
      <c r="L464" s="14" t="n"/>
      <c r="M464" s="13">
        <f>IF(H464="","",IF(L464&lt;&gt;"",IF(E464="Format OK",L464,MAX(L464,INDEX(Rates!$L$5:$L$26,MATCH(H464,Rates!$A$5:$A$26,0)))),IF(K464="","rate?",IF(E464="Format OK",K464,MAX(K464,INDEX(Rates!$L$5:$L$26,MATCH(H464,Rates!$A$5:$A$26,0)))))))</f>
        <v/>
      </c>
      <c r="N464" s="15">
        <f>IF(OR(H464="",NOT(ISNUMBER(M464))),0,IF(AND(LEFT(P464,5)="Below",L464=""),0,ROUND(J464*M464,0)))</f>
        <v/>
      </c>
      <c r="O464" s="15">
        <f>IF(H464="","",SUMIFS($J$5:$J$504,$C$5:$C$504,C464,$H$5:$H$504,H464,$B$5:$B$504,"&lt;="&amp;B464,$B$5:$B$504,"&gt;="&amp;Settings!$B$5))</f>
        <v/>
      </c>
      <c r="P464" s="9">
        <f>IF(H464="","",IFERROR(IF(AND(INDEX(Rates!$F$5:$F$26,MATCH(H464,Rates!$A$5:$A$26,0))=0,INDEX(Rates!$G$5:$G$26,MATCH(H464,Rates!$A$5:$A$26,0))=0),"Deduct (no threshold)",IF(OR(AND(INDEX(Rates!$F$5:$F$26,MATCH(H464,Rates!$A$5:$A$26,0))&gt;0,J464&gt;INDEX(Rates!$F$5:$F$26,MATCH(H464,Rates!$A$5:$A$26,0))),AND(INDEX(Rates!$G$5:$G$26,MATCH(H464,Rates!$A$5:$A$26,0))&gt;0,O464&gt;INDEX(Rates!$G$5:$G$26,MATCH(H464,Rates!$A$5:$A$26,0)))),"Deduct","Below threshold: check")),"?"))</f>
        <v/>
      </c>
      <c r="Q464" s="10" t="n"/>
      <c r="R464" s="16">
        <f>IF(OR(B464="",Q464=""),0,IF(Q464&gt;B464,((YEAR(Q464)-YEAR(B464))*12+MONTH(Q464)-MONTH(B464)+1),0))</f>
        <v/>
      </c>
      <c r="S464" s="15">
        <f>ROUND(N464*Settings!$B$8*R464,0)</f>
        <v/>
      </c>
      <c r="T464" s="17">
        <f>IF(B464="","",IF(MONTH(IF(Q464="",B464,Q464))=3,DATE(YEAR(IF(Q464="",B464,Q464)),4,30),DATE(YEAR(IF(Q464="",B464,Q464)),MONTH(IF(Q464="",B464,Q464))+1,7)))</f>
        <v/>
      </c>
      <c r="U464" s="10" t="n"/>
      <c r="V464" s="11" t="n"/>
      <c r="W464" s="16">
        <f>IF(OR(B464="",N464=0),0,IF(U464="",IF(Settings!$B$4&gt;T464,((YEAR(Settings!$B$4)-YEAR(IF(Q464="",B464,Q464)))*12+MONTH(Settings!$B$4)-MONTH(IF(Q464="",B464,Q464))+1),0),IF(U464&gt;T464,((YEAR(U464)-YEAR(IF(Q464="",B464,Q464)))*12+MONTH(U464)-MONTH(IF(Q464="",B464,Q464))+1),0)))</f>
        <v/>
      </c>
      <c r="X464" s="15">
        <f>ROUND(N464*Settings!$B$9*W464,0)</f>
        <v/>
      </c>
      <c r="Y464" s="15">
        <f>S464+X464</f>
        <v/>
      </c>
      <c r="Z464" s="18">
        <f>IF(B464="","",DATE(YEAR(IF(Q464="",B464,Q464)),MONTH(IF(Q464="",B464,Q464)),1))</f>
        <v/>
      </c>
      <c r="AA464" s="9">
        <f>IF(B464="","","Q"&amp;(INT(MOD(MONTH(IF(Q464="",B464,Q464))-4,12)/3)+1))</f>
        <v/>
      </c>
      <c r="AB464" s="9">
        <f>IF(H464="","",IFERROR(INDEX(Rates!$M$5:$M$26,MATCH(H464,Rates!$A$5:$A$26,0)),""))</f>
        <v/>
      </c>
    </row>
    <row r="465">
      <c r="A465" s="9">
        <f>IF(B465="","",ROW()-4)</f>
        <v/>
      </c>
      <c r="B465" s="10" t="n"/>
      <c r="C465" s="11" t="n"/>
      <c r="D465" s="11" t="n"/>
      <c r="E465" s="9">
        <f>IF(B465="","",IF(D465="","No PAN",IF(AND(LEN(D465)=10,ISERROR(VALUE(LEFT(D465,1))),ISERROR(VALUE(MID(D465,5,1))),ISNUMBER(VALUE(MID(D465,6,4))),ISERROR(VALUE(RIGHT(D465,1)))),"Format OK","Check PAN")))</f>
        <v/>
      </c>
      <c r="F465" s="11" t="n"/>
      <c r="G465" s="9">
        <f>IF(B465="","",IF(F465&lt;&gt;"",F465,IF(E465&lt;&gt;"Format OK","Others",IF(OR(MID(D465,4,1)="P",MID(D465,4,1)="H"),"Individual/HUF",IF(MID(D465,4,1)="C","Company","Others")))))</f>
        <v/>
      </c>
      <c r="H465" s="11" t="n"/>
      <c r="I465" s="9">
        <f>IF(H465="","",IFERROR(INDEX(IF(G465="Individual/HUF",Rates!$C$5:$C$26,IF(G465="Company",Rates!$D$5:$D$26,Rates!$E$5:$E$26)),MATCH(H465,Rates!$A$5:$A$26,0)),"?"))</f>
        <v/>
      </c>
      <c r="J465" s="12" t="n"/>
      <c r="K465" s="13">
        <f>IF(H465="","",IFERROR(INDEX(IF(G465="Individual/HUF",Rates!$I$5:$I$26,IF(G465="Company",Rates!$J$5:$J$26,Rates!$K$5:$K$26)),MATCH(H465,Rates!$A$5:$A$26,0)),""))</f>
        <v/>
      </c>
      <c r="L465" s="14" t="n"/>
      <c r="M465" s="13">
        <f>IF(H465="","",IF(L465&lt;&gt;"",IF(E465="Format OK",L465,MAX(L465,INDEX(Rates!$L$5:$L$26,MATCH(H465,Rates!$A$5:$A$26,0)))),IF(K465="","rate?",IF(E465="Format OK",K465,MAX(K465,INDEX(Rates!$L$5:$L$26,MATCH(H465,Rates!$A$5:$A$26,0)))))))</f>
        <v/>
      </c>
      <c r="N465" s="15">
        <f>IF(OR(H465="",NOT(ISNUMBER(M465))),0,IF(AND(LEFT(P465,5)="Below",L465=""),0,ROUND(J465*M465,0)))</f>
        <v/>
      </c>
      <c r="O465" s="15">
        <f>IF(H465="","",SUMIFS($J$5:$J$504,$C$5:$C$504,C465,$H$5:$H$504,H465,$B$5:$B$504,"&lt;="&amp;B465,$B$5:$B$504,"&gt;="&amp;Settings!$B$5))</f>
        <v/>
      </c>
      <c r="P465" s="9">
        <f>IF(H465="","",IFERROR(IF(AND(INDEX(Rates!$F$5:$F$26,MATCH(H465,Rates!$A$5:$A$26,0))=0,INDEX(Rates!$G$5:$G$26,MATCH(H465,Rates!$A$5:$A$26,0))=0),"Deduct (no threshold)",IF(OR(AND(INDEX(Rates!$F$5:$F$26,MATCH(H465,Rates!$A$5:$A$26,0))&gt;0,J465&gt;INDEX(Rates!$F$5:$F$26,MATCH(H465,Rates!$A$5:$A$26,0))),AND(INDEX(Rates!$G$5:$G$26,MATCH(H465,Rates!$A$5:$A$26,0))&gt;0,O465&gt;INDEX(Rates!$G$5:$G$26,MATCH(H465,Rates!$A$5:$A$26,0)))),"Deduct","Below threshold: check")),"?"))</f>
        <v/>
      </c>
      <c r="Q465" s="10" t="n"/>
      <c r="R465" s="16">
        <f>IF(OR(B465="",Q465=""),0,IF(Q465&gt;B465,((YEAR(Q465)-YEAR(B465))*12+MONTH(Q465)-MONTH(B465)+1),0))</f>
        <v/>
      </c>
      <c r="S465" s="15">
        <f>ROUND(N465*Settings!$B$8*R465,0)</f>
        <v/>
      </c>
      <c r="T465" s="17">
        <f>IF(B465="","",IF(MONTH(IF(Q465="",B465,Q465))=3,DATE(YEAR(IF(Q465="",B465,Q465)),4,30),DATE(YEAR(IF(Q465="",B465,Q465)),MONTH(IF(Q465="",B465,Q465))+1,7)))</f>
        <v/>
      </c>
      <c r="U465" s="10" t="n"/>
      <c r="V465" s="11" t="n"/>
      <c r="W465" s="16">
        <f>IF(OR(B465="",N465=0),0,IF(U465="",IF(Settings!$B$4&gt;T465,((YEAR(Settings!$B$4)-YEAR(IF(Q465="",B465,Q465)))*12+MONTH(Settings!$B$4)-MONTH(IF(Q465="",B465,Q465))+1),0),IF(U465&gt;T465,((YEAR(U465)-YEAR(IF(Q465="",B465,Q465)))*12+MONTH(U465)-MONTH(IF(Q465="",B465,Q465))+1),0)))</f>
        <v/>
      </c>
      <c r="X465" s="15">
        <f>ROUND(N465*Settings!$B$9*W465,0)</f>
        <v/>
      </c>
      <c r="Y465" s="15">
        <f>S465+X465</f>
        <v/>
      </c>
      <c r="Z465" s="18">
        <f>IF(B465="","",DATE(YEAR(IF(Q465="",B465,Q465)),MONTH(IF(Q465="",B465,Q465)),1))</f>
        <v/>
      </c>
      <c r="AA465" s="9">
        <f>IF(B465="","","Q"&amp;(INT(MOD(MONTH(IF(Q465="",B465,Q465))-4,12)/3)+1))</f>
        <v/>
      </c>
      <c r="AB465" s="9">
        <f>IF(H465="","",IFERROR(INDEX(Rates!$M$5:$M$26,MATCH(H465,Rates!$A$5:$A$26,0)),""))</f>
        <v/>
      </c>
    </row>
    <row r="466">
      <c r="A466" s="9">
        <f>IF(B466="","",ROW()-4)</f>
        <v/>
      </c>
      <c r="B466" s="10" t="n"/>
      <c r="C466" s="11" t="n"/>
      <c r="D466" s="11" t="n"/>
      <c r="E466" s="9">
        <f>IF(B466="","",IF(D466="","No PAN",IF(AND(LEN(D466)=10,ISERROR(VALUE(LEFT(D466,1))),ISERROR(VALUE(MID(D466,5,1))),ISNUMBER(VALUE(MID(D466,6,4))),ISERROR(VALUE(RIGHT(D466,1)))),"Format OK","Check PAN")))</f>
        <v/>
      </c>
      <c r="F466" s="11" t="n"/>
      <c r="G466" s="9">
        <f>IF(B466="","",IF(F466&lt;&gt;"",F466,IF(E466&lt;&gt;"Format OK","Others",IF(OR(MID(D466,4,1)="P",MID(D466,4,1)="H"),"Individual/HUF",IF(MID(D466,4,1)="C","Company","Others")))))</f>
        <v/>
      </c>
      <c r="H466" s="11" t="n"/>
      <c r="I466" s="9">
        <f>IF(H466="","",IFERROR(INDEX(IF(G466="Individual/HUF",Rates!$C$5:$C$26,IF(G466="Company",Rates!$D$5:$D$26,Rates!$E$5:$E$26)),MATCH(H466,Rates!$A$5:$A$26,0)),"?"))</f>
        <v/>
      </c>
      <c r="J466" s="12" t="n"/>
      <c r="K466" s="13">
        <f>IF(H466="","",IFERROR(INDEX(IF(G466="Individual/HUF",Rates!$I$5:$I$26,IF(G466="Company",Rates!$J$5:$J$26,Rates!$K$5:$K$26)),MATCH(H466,Rates!$A$5:$A$26,0)),""))</f>
        <v/>
      </c>
      <c r="L466" s="14" t="n"/>
      <c r="M466" s="13">
        <f>IF(H466="","",IF(L466&lt;&gt;"",IF(E466="Format OK",L466,MAX(L466,INDEX(Rates!$L$5:$L$26,MATCH(H466,Rates!$A$5:$A$26,0)))),IF(K466="","rate?",IF(E466="Format OK",K466,MAX(K466,INDEX(Rates!$L$5:$L$26,MATCH(H466,Rates!$A$5:$A$26,0)))))))</f>
        <v/>
      </c>
      <c r="N466" s="15">
        <f>IF(OR(H466="",NOT(ISNUMBER(M466))),0,IF(AND(LEFT(P466,5)="Below",L466=""),0,ROUND(J466*M466,0)))</f>
        <v/>
      </c>
      <c r="O466" s="15">
        <f>IF(H466="","",SUMIFS($J$5:$J$504,$C$5:$C$504,C466,$H$5:$H$504,H466,$B$5:$B$504,"&lt;="&amp;B466,$B$5:$B$504,"&gt;="&amp;Settings!$B$5))</f>
        <v/>
      </c>
      <c r="P466" s="9">
        <f>IF(H466="","",IFERROR(IF(AND(INDEX(Rates!$F$5:$F$26,MATCH(H466,Rates!$A$5:$A$26,0))=0,INDEX(Rates!$G$5:$G$26,MATCH(H466,Rates!$A$5:$A$26,0))=0),"Deduct (no threshold)",IF(OR(AND(INDEX(Rates!$F$5:$F$26,MATCH(H466,Rates!$A$5:$A$26,0))&gt;0,J466&gt;INDEX(Rates!$F$5:$F$26,MATCH(H466,Rates!$A$5:$A$26,0))),AND(INDEX(Rates!$G$5:$G$26,MATCH(H466,Rates!$A$5:$A$26,0))&gt;0,O466&gt;INDEX(Rates!$G$5:$G$26,MATCH(H466,Rates!$A$5:$A$26,0)))),"Deduct","Below threshold: check")),"?"))</f>
        <v/>
      </c>
      <c r="Q466" s="10" t="n"/>
      <c r="R466" s="16">
        <f>IF(OR(B466="",Q466=""),0,IF(Q466&gt;B466,((YEAR(Q466)-YEAR(B466))*12+MONTH(Q466)-MONTH(B466)+1),0))</f>
        <v/>
      </c>
      <c r="S466" s="15">
        <f>ROUND(N466*Settings!$B$8*R466,0)</f>
        <v/>
      </c>
      <c r="T466" s="17">
        <f>IF(B466="","",IF(MONTH(IF(Q466="",B466,Q466))=3,DATE(YEAR(IF(Q466="",B466,Q466)),4,30),DATE(YEAR(IF(Q466="",B466,Q466)),MONTH(IF(Q466="",B466,Q466))+1,7)))</f>
        <v/>
      </c>
      <c r="U466" s="10" t="n"/>
      <c r="V466" s="11" t="n"/>
      <c r="W466" s="16">
        <f>IF(OR(B466="",N466=0),0,IF(U466="",IF(Settings!$B$4&gt;T466,((YEAR(Settings!$B$4)-YEAR(IF(Q466="",B466,Q466)))*12+MONTH(Settings!$B$4)-MONTH(IF(Q466="",B466,Q466))+1),0),IF(U466&gt;T466,((YEAR(U466)-YEAR(IF(Q466="",B466,Q466)))*12+MONTH(U466)-MONTH(IF(Q466="",B466,Q466))+1),0)))</f>
        <v/>
      </c>
      <c r="X466" s="15">
        <f>ROUND(N466*Settings!$B$9*W466,0)</f>
        <v/>
      </c>
      <c r="Y466" s="15">
        <f>S466+X466</f>
        <v/>
      </c>
      <c r="Z466" s="18">
        <f>IF(B466="","",DATE(YEAR(IF(Q466="",B466,Q466)),MONTH(IF(Q466="",B466,Q466)),1))</f>
        <v/>
      </c>
      <c r="AA466" s="9">
        <f>IF(B466="","","Q"&amp;(INT(MOD(MONTH(IF(Q466="",B466,Q466))-4,12)/3)+1))</f>
        <v/>
      </c>
      <c r="AB466" s="9">
        <f>IF(H466="","",IFERROR(INDEX(Rates!$M$5:$M$26,MATCH(H466,Rates!$A$5:$A$26,0)),""))</f>
        <v/>
      </c>
    </row>
    <row r="467">
      <c r="A467" s="9">
        <f>IF(B467="","",ROW()-4)</f>
        <v/>
      </c>
      <c r="B467" s="10" t="n"/>
      <c r="C467" s="11" t="n"/>
      <c r="D467" s="11" t="n"/>
      <c r="E467" s="9">
        <f>IF(B467="","",IF(D467="","No PAN",IF(AND(LEN(D467)=10,ISERROR(VALUE(LEFT(D467,1))),ISERROR(VALUE(MID(D467,5,1))),ISNUMBER(VALUE(MID(D467,6,4))),ISERROR(VALUE(RIGHT(D467,1)))),"Format OK","Check PAN")))</f>
        <v/>
      </c>
      <c r="F467" s="11" t="n"/>
      <c r="G467" s="9">
        <f>IF(B467="","",IF(F467&lt;&gt;"",F467,IF(E467&lt;&gt;"Format OK","Others",IF(OR(MID(D467,4,1)="P",MID(D467,4,1)="H"),"Individual/HUF",IF(MID(D467,4,1)="C","Company","Others")))))</f>
        <v/>
      </c>
      <c r="H467" s="11" t="n"/>
      <c r="I467" s="9">
        <f>IF(H467="","",IFERROR(INDEX(IF(G467="Individual/HUF",Rates!$C$5:$C$26,IF(G467="Company",Rates!$D$5:$D$26,Rates!$E$5:$E$26)),MATCH(H467,Rates!$A$5:$A$26,0)),"?"))</f>
        <v/>
      </c>
      <c r="J467" s="12" t="n"/>
      <c r="K467" s="13">
        <f>IF(H467="","",IFERROR(INDEX(IF(G467="Individual/HUF",Rates!$I$5:$I$26,IF(G467="Company",Rates!$J$5:$J$26,Rates!$K$5:$K$26)),MATCH(H467,Rates!$A$5:$A$26,0)),""))</f>
        <v/>
      </c>
      <c r="L467" s="14" t="n"/>
      <c r="M467" s="13">
        <f>IF(H467="","",IF(L467&lt;&gt;"",IF(E467="Format OK",L467,MAX(L467,INDEX(Rates!$L$5:$L$26,MATCH(H467,Rates!$A$5:$A$26,0)))),IF(K467="","rate?",IF(E467="Format OK",K467,MAX(K467,INDEX(Rates!$L$5:$L$26,MATCH(H467,Rates!$A$5:$A$26,0)))))))</f>
        <v/>
      </c>
      <c r="N467" s="15">
        <f>IF(OR(H467="",NOT(ISNUMBER(M467))),0,IF(AND(LEFT(P467,5)="Below",L467=""),0,ROUND(J467*M467,0)))</f>
        <v/>
      </c>
      <c r="O467" s="15">
        <f>IF(H467="","",SUMIFS($J$5:$J$504,$C$5:$C$504,C467,$H$5:$H$504,H467,$B$5:$B$504,"&lt;="&amp;B467,$B$5:$B$504,"&gt;="&amp;Settings!$B$5))</f>
        <v/>
      </c>
      <c r="P467" s="9">
        <f>IF(H467="","",IFERROR(IF(AND(INDEX(Rates!$F$5:$F$26,MATCH(H467,Rates!$A$5:$A$26,0))=0,INDEX(Rates!$G$5:$G$26,MATCH(H467,Rates!$A$5:$A$26,0))=0),"Deduct (no threshold)",IF(OR(AND(INDEX(Rates!$F$5:$F$26,MATCH(H467,Rates!$A$5:$A$26,0))&gt;0,J467&gt;INDEX(Rates!$F$5:$F$26,MATCH(H467,Rates!$A$5:$A$26,0))),AND(INDEX(Rates!$G$5:$G$26,MATCH(H467,Rates!$A$5:$A$26,0))&gt;0,O467&gt;INDEX(Rates!$G$5:$G$26,MATCH(H467,Rates!$A$5:$A$26,0)))),"Deduct","Below threshold: check")),"?"))</f>
        <v/>
      </c>
      <c r="Q467" s="10" t="n"/>
      <c r="R467" s="16">
        <f>IF(OR(B467="",Q467=""),0,IF(Q467&gt;B467,((YEAR(Q467)-YEAR(B467))*12+MONTH(Q467)-MONTH(B467)+1),0))</f>
        <v/>
      </c>
      <c r="S467" s="15">
        <f>ROUND(N467*Settings!$B$8*R467,0)</f>
        <v/>
      </c>
      <c r="T467" s="17">
        <f>IF(B467="","",IF(MONTH(IF(Q467="",B467,Q467))=3,DATE(YEAR(IF(Q467="",B467,Q467)),4,30),DATE(YEAR(IF(Q467="",B467,Q467)),MONTH(IF(Q467="",B467,Q467))+1,7)))</f>
        <v/>
      </c>
      <c r="U467" s="10" t="n"/>
      <c r="V467" s="11" t="n"/>
      <c r="W467" s="16">
        <f>IF(OR(B467="",N467=0),0,IF(U467="",IF(Settings!$B$4&gt;T467,((YEAR(Settings!$B$4)-YEAR(IF(Q467="",B467,Q467)))*12+MONTH(Settings!$B$4)-MONTH(IF(Q467="",B467,Q467))+1),0),IF(U467&gt;T467,((YEAR(U467)-YEAR(IF(Q467="",B467,Q467)))*12+MONTH(U467)-MONTH(IF(Q467="",B467,Q467))+1),0)))</f>
        <v/>
      </c>
      <c r="X467" s="15">
        <f>ROUND(N467*Settings!$B$9*W467,0)</f>
        <v/>
      </c>
      <c r="Y467" s="15">
        <f>S467+X467</f>
        <v/>
      </c>
      <c r="Z467" s="18">
        <f>IF(B467="","",DATE(YEAR(IF(Q467="",B467,Q467)),MONTH(IF(Q467="",B467,Q467)),1))</f>
        <v/>
      </c>
      <c r="AA467" s="9">
        <f>IF(B467="","","Q"&amp;(INT(MOD(MONTH(IF(Q467="",B467,Q467))-4,12)/3)+1))</f>
        <v/>
      </c>
      <c r="AB467" s="9">
        <f>IF(H467="","",IFERROR(INDEX(Rates!$M$5:$M$26,MATCH(H467,Rates!$A$5:$A$26,0)),""))</f>
        <v/>
      </c>
    </row>
    <row r="468">
      <c r="A468" s="9">
        <f>IF(B468="","",ROW()-4)</f>
        <v/>
      </c>
      <c r="B468" s="10" t="n"/>
      <c r="C468" s="11" t="n"/>
      <c r="D468" s="11" t="n"/>
      <c r="E468" s="9">
        <f>IF(B468="","",IF(D468="","No PAN",IF(AND(LEN(D468)=10,ISERROR(VALUE(LEFT(D468,1))),ISERROR(VALUE(MID(D468,5,1))),ISNUMBER(VALUE(MID(D468,6,4))),ISERROR(VALUE(RIGHT(D468,1)))),"Format OK","Check PAN")))</f>
        <v/>
      </c>
      <c r="F468" s="11" t="n"/>
      <c r="G468" s="9">
        <f>IF(B468="","",IF(F468&lt;&gt;"",F468,IF(E468&lt;&gt;"Format OK","Others",IF(OR(MID(D468,4,1)="P",MID(D468,4,1)="H"),"Individual/HUF",IF(MID(D468,4,1)="C","Company","Others")))))</f>
        <v/>
      </c>
      <c r="H468" s="11" t="n"/>
      <c r="I468" s="9">
        <f>IF(H468="","",IFERROR(INDEX(IF(G468="Individual/HUF",Rates!$C$5:$C$26,IF(G468="Company",Rates!$D$5:$D$26,Rates!$E$5:$E$26)),MATCH(H468,Rates!$A$5:$A$26,0)),"?"))</f>
        <v/>
      </c>
      <c r="J468" s="12" t="n"/>
      <c r="K468" s="13">
        <f>IF(H468="","",IFERROR(INDEX(IF(G468="Individual/HUF",Rates!$I$5:$I$26,IF(G468="Company",Rates!$J$5:$J$26,Rates!$K$5:$K$26)),MATCH(H468,Rates!$A$5:$A$26,0)),""))</f>
        <v/>
      </c>
      <c r="L468" s="14" t="n"/>
      <c r="M468" s="13">
        <f>IF(H468="","",IF(L468&lt;&gt;"",IF(E468="Format OK",L468,MAX(L468,INDEX(Rates!$L$5:$L$26,MATCH(H468,Rates!$A$5:$A$26,0)))),IF(K468="","rate?",IF(E468="Format OK",K468,MAX(K468,INDEX(Rates!$L$5:$L$26,MATCH(H468,Rates!$A$5:$A$26,0)))))))</f>
        <v/>
      </c>
      <c r="N468" s="15">
        <f>IF(OR(H468="",NOT(ISNUMBER(M468))),0,IF(AND(LEFT(P468,5)="Below",L468=""),0,ROUND(J468*M468,0)))</f>
        <v/>
      </c>
      <c r="O468" s="15">
        <f>IF(H468="","",SUMIFS($J$5:$J$504,$C$5:$C$504,C468,$H$5:$H$504,H468,$B$5:$B$504,"&lt;="&amp;B468,$B$5:$B$504,"&gt;="&amp;Settings!$B$5))</f>
        <v/>
      </c>
      <c r="P468" s="9">
        <f>IF(H468="","",IFERROR(IF(AND(INDEX(Rates!$F$5:$F$26,MATCH(H468,Rates!$A$5:$A$26,0))=0,INDEX(Rates!$G$5:$G$26,MATCH(H468,Rates!$A$5:$A$26,0))=0),"Deduct (no threshold)",IF(OR(AND(INDEX(Rates!$F$5:$F$26,MATCH(H468,Rates!$A$5:$A$26,0))&gt;0,J468&gt;INDEX(Rates!$F$5:$F$26,MATCH(H468,Rates!$A$5:$A$26,0))),AND(INDEX(Rates!$G$5:$G$26,MATCH(H468,Rates!$A$5:$A$26,0))&gt;0,O468&gt;INDEX(Rates!$G$5:$G$26,MATCH(H468,Rates!$A$5:$A$26,0)))),"Deduct","Below threshold: check")),"?"))</f>
        <v/>
      </c>
      <c r="Q468" s="10" t="n"/>
      <c r="R468" s="16">
        <f>IF(OR(B468="",Q468=""),0,IF(Q468&gt;B468,((YEAR(Q468)-YEAR(B468))*12+MONTH(Q468)-MONTH(B468)+1),0))</f>
        <v/>
      </c>
      <c r="S468" s="15">
        <f>ROUND(N468*Settings!$B$8*R468,0)</f>
        <v/>
      </c>
      <c r="T468" s="17">
        <f>IF(B468="","",IF(MONTH(IF(Q468="",B468,Q468))=3,DATE(YEAR(IF(Q468="",B468,Q468)),4,30),DATE(YEAR(IF(Q468="",B468,Q468)),MONTH(IF(Q468="",B468,Q468))+1,7)))</f>
        <v/>
      </c>
      <c r="U468" s="10" t="n"/>
      <c r="V468" s="11" t="n"/>
      <c r="W468" s="16">
        <f>IF(OR(B468="",N468=0),0,IF(U468="",IF(Settings!$B$4&gt;T468,((YEAR(Settings!$B$4)-YEAR(IF(Q468="",B468,Q468)))*12+MONTH(Settings!$B$4)-MONTH(IF(Q468="",B468,Q468))+1),0),IF(U468&gt;T468,((YEAR(U468)-YEAR(IF(Q468="",B468,Q468)))*12+MONTH(U468)-MONTH(IF(Q468="",B468,Q468))+1),0)))</f>
        <v/>
      </c>
      <c r="X468" s="15">
        <f>ROUND(N468*Settings!$B$9*W468,0)</f>
        <v/>
      </c>
      <c r="Y468" s="15">
        <f>S468+X468</f>
        <v/>
      </c>
      <c r="Z468" s="18">
        <f>IF(B468="","",DATE(YEAR(IF(Q468="",B468,Q468)),MONTH(IF(Q468="",B468,Q468)),1))</f>
        <v/>
      </c>
      <c r="AA468" s="9">
        <f>IF(B468="","","Q"&amp;(INT(MOD(MONTH(IF(Q468="",B468,Q468))-4,12)/3)+1))</f>
        <v/>
      </c>
      <c r="AB468" s="9">
        <f>IF(H468="","",IFERROR(INDEX(Rates!$M$5:$M$26,MATCH(H468,Rates!$A$5:$A$26,0)),""))</f>
        <v/>
      </c>
    </row>
    <row r="469">
      <c r="A469" s="9">
        <f>IF(B469="","",ROW()-4)</f>
        <v/>
      </c>
      <c r="B469" s="10" t="n"/>
      <c r="C469" s="11" t="n"/>
      <c r="D469" s="11" t="n"/>
      <c r="E469" s="9">
        <f>IF(B469="","",IF(D469="","No PAN",IF(AND(LEN(D469)=10,ISERROR(VALUE(LEFT(D469,1))),ISERROR(VALUE(MID(D469,5,1))),ISNUMBER(VALUE(MID(D469,6,4))),ISERROR(VALUE(RIGHT(D469,1)))),"Format OK","Check PAN")))</f>
        <v/>
      </c>
      <c r="F469" s="11" t="n"/>
      <c r="G469" s="9">
        <f>IF(B469="","",IF(F469&lt;&gt;"",F469,IF(E469&lt;&gt;"Format OK","Others",IF(OR(MID(D469,4,1)="P",MID(D469,4,1)="H"),"Individual/HUF",IF(MID(D469,4,1)="C","Company","Others")))))</f>
        <v/>
      </c>
      <c r="H469" s="11" t="n"/>
      <c r="I469" s="9">
        <f>IF(H469="","",IFERROR(INDEX(IF(G469="Individual/HUF",Rates!$C$5:$C$26,IF(G469="Company",Rates!$D$5:$D$26,Rates!$E$5:$E$26)),MATCH(H469,Rates!$A$5:$A$26,0)),"?"))</f>
        <v/>
      </c>
      <c r="J469" s="12" t="n"/>
      <c r="K469" s="13">
        <f>IF(H469="","",IFERROR(INDEX(IF(G469="Individual/HUF",Rates!$I$5:$I$26,IF(G469="Company",Rates!$J$5:$J$26,Rates!$K$5:$K$26)),MATCH(H469,Rates!$A$5:$A$26,0)),""))</f>
        <v/>
      </c>
      <c r="L469" s="14" t="n"/>
      <c r="M469" s="13">
        <f>IF(H469="","",IF(L469&lt;&gt;"",IF(E469="Format OK",L469,MAX(L469,INDEX(Rates!$L$5:$L$26,MATCH(H469,Rates!$A$5:$A$26,0)))),IF(K469="","rate?",IF(E469="Format OK",K469,MAX(K469,INDEX(Rates!$L$5:$L$26,MATCH(H469,Rates!$A$5:$A$26,0)))))))</f>
        <v/>
      </c>
      <c r="N469" s="15">
        <f>IF(OR(H469="",NOT(ISNUMBER(M469))),0,IF(AND(LEFT(P469,5)="Below",L469=""),0,ROUND(J469*M469,0)))</f>
        <v/>
      </c>
      <c r="O469" s="15">
        <f>IF(H469="","",SUMIFS($J$5:$J$504,$C$5:$C$504,C469,$H$5:$H$504,H469,$B$5:$B$504,"&lt;="&amp;B469,$B$5:$B$504,"&gt;="&amp;Settings!$B$5))</f>
        <v/>
      </c>
      <c r="P469" s="9">
        <f>IF(H469="","",IFERROR(IF(AND(INDEX(Rates!$F$5:$F$26,MATCH(H469,Rates!$A$5:$A$26,0))=0,INDEX(Rates!$G$5:$G$26,MATCH(H469,Rates!$A$5:$A$26,0))=0),"Deduct (no threshold)",IF(OR(AND(INDEX(Rates!$F$5:$F$26,MATCH(H469,Rates!$A$5:$A$26,0))&gt;0,J469&gt;INDEX(Rates!$F$5:$F$26,MATCH(H469,Rates!$A$5:$A$26,0))),AND(INDEX(Rates!$G$5:$G$26,MATCH(H469,Rates!$A$5:$A$26,0))&gt;0,O469&gt;INDEX(Rates!$G$5:$G$26,MATCH(H469,Rates!$A$5:$A$26,0)))),"Deduct","Below threshold: check")),"?"))</f>
        <v/>
      </c>
      <c r="Q469" s="10" t="n"/>
      <c r="R469" s="16">
        <f>IF(OR(B469="",Q469=""),0,IF(Q469&gt;B469,((YEAR(Q469)-YEAR(B469))*12+MONTH(Q469)-MONTH(B469)+1),0))</f>
        <v/>
      </c>
      <c r="S469" s="15">
        <f>ROUND(N469*Settings!$B$8*R469,0)</f>
        <v/>
      </c>
      <c r="T469" s="17">
        <f>IF(B469="","",IF(MONTH(IF(Q469="",B469,Q469))=3,DATE(YEAR(IF(Q469="",B469,Q469)),4,30),DATE(YEAR(IF(Q469="",B469,Q469)),MONTH(IF(Q469="",B469,Q469))+1,7)))</f>
        <v/>
      </c>
      <c r="U469" s="10" t="n"/>
      <c r="V469" s="11" t="n"/>
      <c r="W469" s="16">
        <f>IF(OR(B469="",N469=0),0,IF(U469="",IF(Settings!$B$4&gt;T469,((YEAR(Settings!$B$4)-YEAR(IF(Q469="",B469,Q469)))*12+MONTH(Settings!$B$4)-MONTH(IF(Q469="",B469,Q469))+1),0),IF(U469&gt;T469,((YEAR(U469)-YEAR(IF(Q469="",B469,Q469)))*12+MONTH(U469)-MONTH(IF(Q469="",B469,Q469))+1),0)))</f>
        <v/>
      </c>
      <c r="X469" s="15">
        <f>ROUND(N469*Settings!$B$9*W469,0)</f>
        <v/>
      </c>
      <c r="Y469" s="15">
        <f>S469+X469</f>
        <v/>
      </c>
      <c r="Z469" s="18">
        <f>IF(B469="","",DATE(YEAR(IF(Q469="",B469,Q469)),MONTH(IF(Q469="",B469,Q469)),1))</f>
        <v/>
      </c>
      <c r="AA469" s="9">
        <f>IF(B469="","","Q"&amp;(INT(MOD(MONTH(IF(Q469="",B469,Q469))-4,12)/3)+1))</f>
        <v/>
      </c>
      <c r="AB469" s="9">
        <f>IF(H469="","",IFERROR(INDEX(Rates!$M$5:$M$26,MATCH(H469,Rates!$A$5:$A$26,0)),""))</f>
        <v/>
      </c>
    </row>
    <row r="470">
      <c r="A470" s="9">
        <f>IF(B470="","",ROW()-4)</f>
        <v/>
      </c>
      <c r="B470" s="10" t="n"/>
      <c r="C470" s="11" t="n"/>
      <c r="D470" s="11" t="n"/>
      <c r="E470" s="9">
        <f>IF(B470="","",IF(D470="","No PAN",IF(AND(LEN(D470)=10,ISERROR(VALUE(LEFT(D470,1))),ISERROR(VALUE(MID(D470,5,1))),ISNUMBER(VALUE(MID(D470,6,4))),ISERROR(VALUE(RIGHT(D470,1)))),"Format OK","Check PAN")))</f>
        <v/>
      </c>
      <c r="F470" s="11" t="n"/>
      <c r="G470" s="9">
        <f>IF(B470="","",IF(F470&lt;&gt;"",F470,IF(E470&lt;&gt;"Format OK","Others",IF(OR(MID(D470,4,1)="P",MID(D470,4,1)="H"),"Individual/HUF",IF(MID(D470,4,1)="C","Company","Others")))))</f>
        <v/>
      </c>
      <c r="H470" s="11" t="n"/>
      <c r="I470" s="9">
        <f>IF(H470="","",IFERROR(INDEX(IF(G470="Individual/HUF",Rates!$C$5:$C$26,IF(G470="Company",Rates!$D$5:$D$26,Rates!$E$5:$E$26)),MATCH(H470,Rates!$A$5:$A$26,0)),"?"))</f>
        <v/>
      </c>
      <c r="J470" s="12" t="n"/>
      <c r="K470" s="13">
        <f>IF(H470="","",IFERROR(INDEX(IF(G470="Individual/HUF",Rates!$I$5:$I$26,IF(G470="Company",Rates!$J$5:$J$26,Rates!$K$5:$K$26)),MATCH(H470,Rates!$A$5:$A$26,0)),""))</f>
        <v/>
      </c>
      <c r="L470" s="14" t="n"/>
      <c r="M470" s="13">
        <f>IF(H470="","",IF(L470&lt;&gt;"",IF(E470="Format OK",L470,MAX(L470,INDEX(Rates!$L$5:$L$26,MATCH(H470,Rates!$A$5:$A$26,0)))),IF(K470="","rate?",IF(E470="Format OK",K470,MAX(K470,INDEX(Rates!$L$5:$L$26,MATCH(H470,Rates!$A$5:$A$26,0)))))))</f>
        <v/>
      </c>
      <c r="N470" s="15">
        <f>IF(OR(H470="",NOT(ISNUMBER(M470))),0,IF(AND(LEFT(P470,5)="Below",L470=""),0,ROUND(J470*M470,0)))</f>
        <v/>
      </c>
      <c r="O470" s="15">
        <f>IF(H470="","",SUMIFS($J$5:$J$504,$C$5:$C$504,C470,$H$5:$H$504,H470,$B$5:$B$504,"&lt;="&amp;B470,$B$5:$B$504,"&gt;="&amp;Settings!$B$5))</f>
        <v/>
      </c>
      <c r="P470" s="9">
        <f>IF(H470="","",IFERROR(IF(AND(INDEX(Rates!$F$5:$F$26,MATCH(H470,Rates!$A$5:$A$26,0))=0,INDEX(Rates!$G$5:$G$26,MATCH(H470,Rates!$A$5:$A$26,0))=0),"Deduct (no threshold)",IF(OR(AND(INDEX(Rates!$F$5:$F$26,MATCH(H470,Rates!$A$5:$A$26,0))&gt;0,J470&gt;INDEX(Rates!$F$5:$F$26,MATCH(H470,Rates!$A$5:$A$26,0))),AND(INDEX(Rates!$G$5:$G$26,MATCH(H470,Rates!$A$5:$A$26,0))&gt;0,O470&gt;INDEX(Rates!$G$5:$G$26,MATCH(H470,Rates!$A$5:$A$26,0)))),"Deduct","Below threshold: check")),"?"))</f>
        <v/>
      </c>
      <c r="Q470" s="10" t="n"/>
      <c r="R470" s="16">
        <f>IF(OR(B470="",Q470=""),0,IF(Q470&gt;B470,((YEAR(Q470)-YEAR(B470))*12+MONTH(Q470)-MONTH(B470)+1),0))</f>
        <v/>
      </c>
      <c r="S470" s="15">
        <f>ROUND(N470*Settings!$B$8*R470,0)</f>
        <v/>
      </c>
      <c r="T470" s="17">
        <f>IF(B470="","",IF(MONTH(IF(Q470="",B470,Q470))=3,DATE(YEAR(IF(Q470="",B470,Q470)),4,30),DATE(YEAR(IF(Q470="",B470,Q470)),MONTH(IF(Q470="",B470,Q470))+1,7)))</f>
        <v/>
      </c>
      <c r="U470" s="10" t="n"/>
      <c r="V470" s="11" t="n"/>
      <c r="W470" s="16">
        <f>IF(OR(B470="",N470=0),0,IF(U470="",IF(Settings!$B$4&gt;T470,((YEAR(Settings!$B$4)-YEAR(IF(Q470="",B470,Q470)))*12+MONTH(Settings!$B$4)-MONTH(IF(Q470="",B470,Q470))+1),0),IF(U470&gt;T470,((YEAR(U470)-YEAR(IF(Q470="",B470,Q470)))*12+MONTH(U470)-MONTH(IF(Q470="",B470,Q470))+1),0)))</f>
        <v/>
      </c>
      <c r="X470" s="15">
        <f>ROUND(N470*Settings!$B$9*W470,0)</f>
        <v/>
      </c>
      <c r="Y470" s="15">
        <f>S470+X470</f>
        <v/>
      </c>
      <c r="Z470" s="18">
        <f>IF(B470="","",DATE(YEAR(IF(Q470="",B470,Q470)),MONTH(IF(Q470="",B470,Q470)),1))</f>
        <v/>
      </c>
      <c r="AA470" s="9">
        <f>IF(B470="","","Q"&amp;(INT(MOD(MONTH(IF(Q470="",B470,Q470))-4,12)/3)+1))</f>
        <v/>
      </c>
      <c r="AB470" s="9">
        <f>IF(H470="","",IFERROR(INDEX(Rates!$M$5:$M$26,MATCH(H470,Rates!$A$5:$A$26,0)),""))</f>
        <v/>
      </c>
    </row>
    <row r="471">
      <c r="A471" s="9">
        <f>IF(B471="","",ROW()-4)</f>
        <v/>
      </c>
      <c r="B471" s="10" t="n"/>
      <c r="C471" s="11" t="n"/>
      <c r="D471" s="11" t="n"/>
      <c r="E471" s="9">
        <f>IF(B471="","",IF(D471="","No PAN",IF(AND(LEN(D471)=10,ISERROR(VALUE(LEFT(D471,1))),ISERROR(VALUE(MID(D471,5,1))),ISNUMBER(VALUE(MID(D471,6,4))),ISERROR(VALUE(RIGHT(D471,1)))),"Format OK","Check PAN")))</f>
        <v/>
      </c>
      <c r="F471" s="11" t="n"/>
      <c r="G471" s="9">
        <f>IF(B471="","",IF(F471&lt;&gt;"",F471,IF(E471&lt;&gt;"Format OK","Others",IF(OR(MID(D471,4,1)="P",MID(D471,4,1)="H"),"Individual/HUF",IF(MID(D471,4,1)="C","Company","Others")))))</f>
        <v/>
      </c>
      <c r="H471" s="11" t="n"/>
      <c r="I471" s="9">
        <f>IF(H471="","",IFERROR(INDEX(IF(G471="Individual/HUF",Rates!$C$5:$C$26,IF(G471="Company",Rates!$D$5:$D$26,Rates!$E$5:$E$26)),MATCH(H471,Rates!$A$5:$A$26,0)),"?"))</f>
        <v/>
      </c>
      <c r="J471" s="12" t="n"/>
      <c r="K471" s="13">
        <f>IF(H471="","",IFERROR(INDEX(IF(G471="Individual/HUF",Rates!$I$5:$I$26,IF(G471="Company",Rates!$J$5:$J$26,Rates!$K$5:$K$26)),MATCH(H471,Rates!$A$5:$A$26,0)),""))</f>
        <v/>
      </c>
      <c r="L471" s="14" t="n"/>
      <c r="M471" s="13">
        <f>IF(H471="","",IF(L471&lt;&gt;"",IF(E471="Format OK",L471,MAX(L471,INDEX(Rates!$L$5:$L$26,MATCH(H471,Rates!$A$5:$A$26,0)))),IF(K471="","rate?",IF(E471="Format OK",K471,MAX(K471,INDEX(Rates!$L$5:$L$26,MATCH(H471,Rates!$A$5:$A$26,0)))))))</f>
        <v/>
      </c>
      <c r="N471" s="15">
        <f>IF(OR(H471="",NOT(ISNUMBER(M471))),0,IF(AND(LEFT(P471,5)="Below",L471=""),0,ROUND(J471*M471,0)))</f>
        <v/>
      </c>
      <c r="O471" s="15">
        <f>IF(H471="","",SUMIFS($J$5:$J$504,$C$5:$C$504,C471,$H$5:$H$504,H471,$B$5:$B$504,"&lt;="&amp;B471,$B$5:$B$504,"&gt;="&amp;Settings!$B$5))</f>
        <v/>
      </c>
      <c r="P471" s="9">
        <f>IF(H471="","",IFERROR(IF(AND(INDEX(Rates!$F$5:$F$26,MATCH(H471,Rates!$A$5:$A$26,0))=0,INDEX(Rates!$G$5:$G$26,MATCH(H471,Rates!$A$5:$A$26,0))=0),"Deduct (no threshold)",IF(OR(AND(INDEX(Rates!$F$5:$F$26,MATCH(H471,Rates!$A$5:$A$26,0))&gt;0,J471&gt;INDEX(Rates!$F$5:$F$26,MATCH(H471,Rates!$A$5:$A$26,0))),AND(INDEX(Rates!$G$5:$G$26,MATCH(H471,Rates!$A$5:$A$26,0))&gt;0,O471&gt;INDEX(Rates!$G$5:$G$26,MATCH(H471,Rates!$A$5:$A$26,0)))),"Deduct","Below threshold: check")),"?"))</f>
        <v/>
      </c>
      <c r="Q471" s="10" t="n"/>
      <c r="R471" s="16">
        <f>IF(OR(B471="",Q471=""),0,IF(Q471&gt;B471,((YEAR(Q471)-YEAR(B471))*12+MONTH(Q471)-MONTH(B471)+1),0))</f>
        <v/>
      </c>
      <c r="S471" s="15">
        <f>ROUND(N471*Settings!$B$8*R471,0)</f>
        <v/>
      </c>
      <c r="T471" s="17">
        <f>IF(B471="","",IF(MONTH(IF(Q471="",B471,Q471))=3,DATE(YEAR(IF(Q471="",B471,Q471)),4,30),DATE(YEAR(IF(Q471="",B471,Q471)),MONTH(IF(Q471="",B471,Q471))+1,7)))</f>
        <v/>
      </c>
      <c r="U471" s="10" t="n"/>
      <c r="V471" s="11" t="n"/>
      <c r="W471" s="16">
        <f>IF(OR(B471="",N471=0),0,IF(U471="",IF(Settings!$B$4&gt;T471,((YEAR(Settings!$B$4)-YEAR(IF(Q471="",B471,Q471)))*12+MONTH(Settings!$B$4)-MONTH(IF(Q471="",B471,Q471))+1),0),IF(U471&gt;T471,((YEAR(U471)-YEAR(IF(Q471="",B471,Q471)))*12+MONTH(U471)-MONTH(IF(Q471="",B471,Q471))+1),0)))</f>
        <v/>
      </c>
      <c r="X471" s="15">
        <f>ROUND(N471*Settings!$B$9*W471,0)</f>
        <v/>
      </c>
      <c r="Y471" s="15">
        <f>S471+X471</f>
        <v/>
      </c>
      <c r="Z471" s="18">
        <f>IF(B471="","",DATE(YEAR(IF(Q471="",B471,Q471)),MONTH(IF(Q471="",B471,Q471)),1))</f>
        <v/>
      </c>
      <c r="AA471" s="9">
        <f>IF(B471="","","Q"&amp;(INT(MOD(MONTH(IF(Q471="",B471,Q471))-4,12)/3)+1))</f>
        <v/>
      </c>
      <c r="AB471" s="9">
        <f>IF(H471="","",IFERROR(INDEX(Rates!$M$5:$M$26,MATCH(H471,Rates!$A$5:$A$26,0)),""))</f>
        <v/>
      </c>
    </row>
    <row r="472">
      <c r="A472" s="9">
        <f>IF(B472="","",ROW()-4)</f>
        <v/>
      </c>
      <c r="B472" s="10" t="n"/>
      <c r="C472" s="11" t="n"/>
      <c r="D472" s="11" t="n"/>
      <c r="E472" s="9">
        <f>IF(B472="","",IF(D472="","No PAN",IF(AND(LEN(D472)=10,ISERROR(VALUE(LEFT(D472,1))),ISERROR(VALUE(MID(D472,5,1))),ISNUMBER(VALUE(MID(D472,6,4))),ISERROR(VALUE(RIGHT(D472,1)))),"Format OK","Check PAN")))</f>
        <v/>
      </c>
      <c r="F472" s="11" t="n"/>
      <c r="G472" s="9">
        <f>IF(B472="","",IF(F472&lt;&gt;"",F472,IF(E472&lt;&gt;"Format OK","Others",IF(OR(MID(D472,4,1)="P",MID(D472,4,1)="H"),"Individual/HUF",IF(MID(D472,4,1)="C","Company","Others")))))</f>
        <v/>
      </c>
      <c r="H472" s="11" t="n"/>
      <c r="I472" s="9">
        <f>IF(H472="","",IFERROR(INDEX(IF(G472="Individual/HUF",Rates!$C$5:$C$26,IF(G472="Company",Rates!$D$5:$D$26,Rates!$E$5:$E$26)),MATCH(H472,Rates!$A$5:$A$26,0)),"?"))</f>
        <v/>
      </c>
      <c r="J472" s="12" t="n"/>
      <c r="K472" s="13">
        <f>IF(H472="","",IFERROR(INDEX(IF(G472="Individual/HUF",Rates!$I$5:$I$26,IF(G472="Company",Rates!$J$5:$J$26,Rates!$K$5:$K$26)),MATCH(H472,Rates!$A$5:$A$26,0)),""))</f>
        <v/>
      </c>
      <c r="L472" s="14" t="n"/>
      <c r="M472" s="13">
        <f>IF(H472="","",IF(L472&lt;&gt;"",IF(E472="Format OK",L472,MAX(L472,INDEX(Rates!$L$5:$L$26,MATCH(H472,Rates!$A$5:$A$26,0)))),IF(K472="","rate?",IF(E472="Format OK",K472,MAX(K472,INDEX(Rates!$L$5:$L$26,MATCH(H472,Rates!$A$5:$A$26,0)))))))</f>
        <v/>
      </c>
      <c r="N472" s="15">
        <f>IF(OR(H472="",NOT(ISNUMBER(M472))),0,IF(AND(LEFT(P472,5)="Below",L472=""),0,ROUND(J472*M472,0)))</f>
        <v/>
      </c>
      <c r="O472" s="15">
        <f>IF(H472="","",SUMIFS($J$5:$J$504,$C$5:$C$504,C472,$H$5:$H$504,H472,$B$5:$B$504,"&lt;="&amp;B472,$B$5:$B$504,"&gt;="&amp;Settings!$B$5))</f>
        <v/>
      </c>
      <c r="P472" s="9">
        <f>IF(H472="","",IFERROR(IF(AND(INDEX(Rates!$F$5:$F$26,MATCH(H472,Rates!$A$5:$A$26,0))=0,INDEX(Rates!$G$5:$G$26,MATCH(H472,Rates!$A$5:$A$26,0))=0),"Deduct (no threshold)",IF(OR(AND(INDEX(Rates!$F$5:$F$26,MATCH(H472,Rates!$A$5:$A$26,0))&gt;0,J472&gt;INDEX(Rates!$F$5:$F$26,MATCH(H472,Rates!$A$5:$A$26,0))),AND(INDEX(Rates!$G$5:$G$26,MATCH(H472,Rates!$A$5:$A$26,0))&gt;0,O472&gt;INDEX(Rates!$G$5:$G$26,MATCH(H472,Rates!$A$5:$A$26,0)))),"Deduct","Below threshold: check")),"?"))</f>
        <v/>
      </c>
      <c r="Q472" s="10" t="n"/>
      <c r="R472" s="16">
        <f>IF(OR(B472="",Q472=""),0,IF(Q472&gt;B472,((YEAR(Q472)-YEAR(B472))*12+MONTH(Q472)-MONTH(B472)+1),0))</f>
        <v/>
      </c>
      <c r="S472" s="15">
        <f>ROUND(N472*Settings!$B$8*R472,0)</f>
        <v/>
      </c>
      <c r="T472" s="17">
        <f>IF(B472="","",IF(MONTH(IF(Q472="",B472,Q472))=3,DATE(YEAR(IF(Q472="",B472,Q472)),4,30),DATE(YEAR(IF(Q472="",B472,Q472)),MONTH(IF(Q472="",B472,Q472))+1,7)))</f>
        <v/>
      </c>
      <c r="U472" s="10" t="n"/>
      <c r="V472" s="11" t="n"/>
      <c r="W472" s="16">
        <f>IF(OR(B472="",N472=0),0,IF(U472="",IF(Settings!$B$4&gt;T472,((YEAR(Settings!$B$4)-YEAR(IF(Q472="",B472,Q472)))*12+MONTH(Settings!$B$4)-MONTH(IF(Q472="",B472,Q472))+1),0),IF(U472&gt;T472,((YEAR(U472)-YEAR(IF(Q472="",B472,Q472)))*12+MONTH(U472)-MONTH(IF(Q472="",B472,Q472))+1),0)))</f>
        <v/>
      </c>
      <c r="X472" s="15">
        <f>ROUND(N472*Settings!$B$9*W472,0)</f>
        <v/>
      </c>
      <c r="Y472" s="15">
        <f>S472+X472</f>
        <v/>
      </c>
      <c r="Z472" s="18">
        <f>IF(B472="","",DATE(YEAR(IF(Q472="",B472,Q472)),MONTH(IF(Q472="",B472,Q472)),1))</f>
        <v/>
      </c>
      <c r="AA472" s="9">
        <f>IF(B472="","","Q"&amp;(INT(MOD(MONTH(IF(Q472="",B472,Q472))-4,12)/3)+1))</f>
        <v/>
      </c>
      <c r="AB472" s="9">
        <f>IF(H472="","",IFERROR(INDEX(Rates!$M$5:$M$26,MATCH(H472,Rates!$A$5:$A$26,0)),""))</f>
        <v/>
      </c>
    </row>
    <row r="473">
      <c r="A473" s="9">
        <f>IF(B473="","",ROW()-4)</f>
        <v/>
      </c>
      <c r="B473" s="10" t="n"/>
      <c r="C473" s="11" t="n"/>
      <c r="D473" s="11" t="n"/>
      <c r="E473" s="9">
        <f>IF(B473="","",IF(D473="","No PAN",IF(AND(LEN(D473)=10,ISERROR(VALUE(LEFT(D473,1))),ISERROR(VALUE(MID(D473,5,1))),ISNUMBER(VALUE(MID(D473,6,4))),ISERROR(VALUE(RIGHT(D473,1)))),"Format OK","Check PAN")))</f>
        <v/>
      </c>
      <c r="F473" s="11" t="n"/>
      <c r="G473" s="9">
        <f>IF(B473="","",IF(F473&lt;&gt;"",F473,IF(E473&lt;&gt;"Format OK","Others",IF(OR(MID(D473,4,1)="P",MID(D473,4,1)="H"),"Individual/HUF",IF(MID(D473,4,1)="C","Company","Others")))))</f>
        <v/>
      </c>
      <c r="H473" s="11" t="n"/>
      <c r="I473" s="9">
        <f>IF(H473="","",IFERROR(INDEX(IF(G473="Individual/HUF",Rates!$C$5:$C$26,IF(G473="Company",Rates!$D$5:$D$26,Rates!$E$5:$E$26)),MATCH(H473,Rates!$A$5:$A$26,0)),"?"))</f>
        <v/>
      </c>
      <c r="J473" s="12" t="n"/>
      <c r="K473" s="13">
        <f>IF(H473="","",IFERROR(INDEX(IF(G473="Individual/HUF",Rates!$I$5:$I$26,IF(G473="Company",Rates!$J$5:$J$26,Rates!$K$5:$K$26)),MATCH(H473,Rates!$A$5:$A$26,0)),""))</f>
        <v/>
      </c>
      <c r="L473" s="14" t="n"/>
      <c r="M473" s="13">
        <f>IF(H473="","",IF(L473&lt;&gt;"",IF(E473="Format OK",L473,MAX(L473,INDEX(Rates!$L$5:$L$26,MATCH(H473,Rates!$A$5:$A$26,0)))),IF(K473="","rate?",IF(E473="Format OK",K473,MAX(K473,INDEX(Rates!$L$5:$L$26,MATCH(H473,Rates!$A$5:$A$26,0)))))))</f>
        <v/>
      </c>
      <c r="N473" s="15">
        <f>IF(OR(H473="",NOT(ISNUMBER(M473))),0,IF(AND(LEFT(P473,5)="Below",L473=""),0,ROUND(J473*M473,0)))</f>
        <v/>
      </c>
      <c r="O473" s="15">
        <f>IF(H473="","",SUMIFS($J$5:$J$504,$C$5:$C$504,C473,$H$5:$H$504,H473,$B$5:$B$504,"&lt;="&amp;B473,$B$5:$B$504,"&gt;="&amp;Settings!$B$5))</f>
        <v/>
      </c>
      <c r="P473" s="9">
        <f>IF(H473="","",IFERROR(IF(AND(INDEX(Rates!$F$5:$F$26,MATCH(H473,Rates!$A$5:$A$26,0))=0,INDEX(Rates!$G$5:$G$26,MATCH(H473,Rates!$A$5:$A$26,0))=0),"Deduct (no threshold)",IF(OR(AND(INDEX(Rates!$F$5:$F$26,MATCH(H473,Rates!$A$5:$A$26,0))&gt;0,J473&gt;INDEX(Rates!$F$5:$F$26,MATCH(H473,Rates!$A$5:$A$26,0))),AND(INDEX(Rates!$G$5:$G$26,MATCH(H473,Rates!$A$5:$A$26,0))&gt;0,O473&gt;INDEX(Rates!$G$5:$G$26,MATCH(H473,Rates!$A$5:$A$26,0)))),"Deduct","Below threshold: check")),"?"))</f>
        <v/>
      </c>
      <c r="Q473" s="10" t="n"/>
      <c r="R473" s="16">
        <f>IF(OR(B473="",Q473=""),0,IF(Q473&gt;B473,((YEAR(Q473)-YEAR(B473))*12+MONTH(Q473)-MONTH(B473)+1),0))</f>
        <v/>
      </c>
      <c r="S473" s="15">
        <f>ROUND(N473*Settings!$B$8*R473,0)</f>
        <v/>
      </c>
      <c r="T473" s="17">
        <f>IF(B473="","",IF(MONTH(IF(Q473="",B473,Q473))=3,DATE(YEAR(IF(Q473="",B473,Q473)),4,30),DATE(YEAR(IF(Q473="",B473,Q473)),MONTH(IF(Q473="",B473,Q473))+1,7)))</f>
        <v/>
      </c>
      <c r="U473" s="10" t="n"/>
      <c r="V473" s="11" t="n"/>
      <c r="W473" s="16">
        <f>IF(OR(B473="",N473=0),0,IF(U473="",IF(Settings!$B$4&gt;T473,((YEAR(Settings!$B$4)-YEAR(IF(Q473="",B473,Q473)))*12+MONTH(Settings!$B$4)-MONTH(IF(Q473="",B473,Q473))+1),0),IF(U473&gt;T473,((YEAR(U473)-YEAR(IF(Q473="",B473,Q473)))*12+MONTH(U473)-MONTH(IF(Q473="",B473,Q473))+1),0)))</f>
        <v/>
      </c>
      <c r="X473" s="15">
        <f>ROUND(N473*Settings!$B$9*W473,0)</f>
        <v/>
      </c>
      <c r="Y473" s="15">
        <f>S473+X473</f>
        <v/>
      </c>
      <c r="Z473" s="18">
        <f>IF(B473="","",DATE(YEAR(IF(Q473="",B473,Q473)),MONTH(IF(Q473="",B473,Q473)),1))</f>
        <v/>
      </c>
      <c r="AA473" s="9">
        <f>IF(B473="","","Q"&amp;(INT(MOD(MONTH(IF(Q473="",B473,Q473))-4,12)/3)+1))</f>
        <v/>
      </c>
      <c r="AB473" s="9">
        <f>IF(H473="","",IFERROR(INDEX(Rates!$M$5:$M$26,MATCH(H473,Rates!$A$5:$A$26,0)),""))</f>
        <v/>
      </c>
    </row>
    <row r="474">
      <c r="A474" s="9">
        <f>IF(B474="","",ROW()-4)</f>
        <v/>
      </c>
      <c r="B474" s="10" t="n"/>
      <c r="C474" s="11" t="n"/>
      <c r="D474" s="11" t="n"/>
      <c r="E474" s="9">
        <f>IF(B474="","",IF(D474="","No PAN",IF(AND(LEN(D474)=10,ISERROR(VALUE(LEFT(D474,1))),ISERROR(VALUE(MID(D474,5,1))),ISNUMBER(VALUE(MID(D474,6,4))),ISERROR(VALUE(RIGHT(D474,1)))),"Format OK","Check PAN")))</f>
        <v/>
      </c>
      <c r="F474" s="11" t="n"/>
      <c r="G474" s="9">
        <f>IF(B474="","",IF(F474&lt;&gt;"",F474,IF(E474&lt;&gt;"Format OK","Others",IF(OR(MID(D474,4,1)="P",MID(D474,4,1)="H"),"Individual/HUF",IF(MID(D474,4,1)="C","Company","Others")))))</f>
        <v/>
      </c>
      <c r="H474" s="11" t="n"/>
      <c r="I474" s="9">
        <f>IF(H474="","",IFERROR(INDEX(IF(G474="Individual/HUF",Rates!$C$5:$C$26,IF(G474="Company",Rates!$D$5:$D$26,Rates!$E$5:$E$26)),MATCH(H474,Rates!$A$5:$A$26,0)),"?"))</f>
        <v/>
      </c>
      <c r="J474" s="12" t="n"/>
      <c r="K474" s="13">
        <f>IF(H474="","",IFERROR(INDEX(IF(G474="Individual/HUF",Rates!$I$5:$I$26,IF(G474="Company",Rates!$J$5:$J$26,Rates!$K$5:$K$26)),MATCH(H474,Rates!$A$5:$A$26,0)),""))</f>
        <v/>
      </c>
      <c r="L474" s="14" t="n"/>
      <c r="M474" s="13">
        <f>IF(H474="","",IF(L474&lt;&gt;"",IF(E474="Format OK",L474,MAX(L474,INDEX(Rates!$L$5:$L$26,MATCH(H474,Rates!$A$5:$A$26,0)))),IF(K474="","rate?",IF(E474="Format OK",K474,MAX(K474,INDEX(Rates!$L$5:$L$26,MATCH(H474,Rates!$A$5:$A$26,0)))))))</f>
        <v/>
      </c>
      <c r="N474" s="15">
        <f>IF(OR(H474="",NOT(ISNUMBER(M474))),0,IF(AND(LEFT(P474,5)="Below",L474=""),0,ROUND(J474*M474,0)))</f>
        <v/>
      </c>
      <c r="O474" s="15">
        <f>IF(H474="","",SUMIFS($J$5:$J$504,$C$5:$C$504,C474,$H$5:$H$504,H474,$B$5:$B$504,"&lt;="&amp;B474,$B$5:$B$504,"&gt;="&amp;Settings!$B$5))</f>
        <v/>
      </c>
      <c r="P474" s="9">
        <f>IF(H474="","",IFERROR(IF(AND(INDEX(Rates!$F$5:$F$26,MATCH(H474,Rates!$A$5:$A$26,0))=0,INDEX(Rates!$G$5:$G$26,MATCH(H474,Rates!$A$5:$A$26,0))=0),"Deduct (no threshold)",IF(OR(AND(INDEX(Rates!$F$5:$F$26,MATCH(H474,Rates!$A$5:$A$26,0))&gt;0,J474&gt;INDEX(Rates!$F$5:$F$26,MATCH(H474,Rates!$A$5:$A$26,0))),AND(INDEX(Rates!$G$5:$G$26,MATCH(H474,Rates!$A$5:$A$26,0))&gt;0,O474&gt;INDEX(Rates!$G$5:$G$26,MATCH(H474,Rates!$A$5:$A$26,0)))),"Deduct","Below threshold: check")),"?"))</f>
        <v/>
      </c>
      <c r="Q474" s="10" t="n"/>
      <c r="R474" s="16">
        <f>IF(OR(B474="",Q474=""),0,IF(Q474&gt;B474,((YEAR(Q474)-YEAR(B474))*12+MONTH(Q474)-MONTH(B474)+1),0))</f>
        <v/>
      </c>
      <c r="S474" s="15">
        <f>ROUND(N474*Settings!$B$8*R474,0)</f>
        <v/>
      </c>
      <c r="T474" s="17">
        <f>IF(B474="","",IF(MONTH(IF(Q474="",B474,Q474))=3,DATE(YEAR(IF(Q474="",B474,Q474)),4,30),DATE(YEAR(IF(Q474="",B474,Q474)),MONTH(IF(Q474="",B474,Q474))+1,7)))</f>
        <v/>
      </c>
      <c r="U474" s="10" t="n"/>
      <c r="V474" s="11" t="n"/>
      <c r="W474" s="16">
        <f>IF(OR(B474="",N474=0),0,IF(U474="",IF(Settings!$B$4&gt;T474,((YEAR(Settings!$B$4)-YEAR(IF(Q474="",B474,Q474)))*12+MONTH(Settings!$B$4)-MONTH(IF(Q474="",B474,Q474))+1),0),IF(U474&gt;T474,((YEAR(U474)-YEAR(IF(Q474="",B474,Q474)))*12+MONTH(U474)-MONTH(IF(Q474="",B474,Q474))+1),0)))</f>
        <v/>
      </c>
      <c r="X474" s="15">
        <f>ROUND(N474*Settings!$B$9*W474,0)</f>
        <v/>
      </c>
      <c r="Y474" s="15">
        <f>S474+X474</f>
        <v/>
      </c>
      <c r="Z474" s="18">
        <f>IF(B474="","",DATE(YEAR(IF(Q474="",B474,Q474)),MONTH(IF(Q474="",B474,Q474)),1))</f>
        <v/>
      </c>
      <c r="AA474" s="9">
        <f>IF(B474="","","Q"&amp;(INT(MOD(MONTH(IF(Q474="",B474,Q474))-4,12)/3)+1))</f>
        <v/>
      </c>
      <c r="AB474" s="9">
        <f>IF(H474="","",IFERROR(INDEX(Rates!$M$5:$M$26,MATCH(H474,Rates!$A$5:$A$26,0)),""))</f>
        <v/>
      </c>
    </row>
    <row r="475">
      <c r="A475" s="9">
        <f>IF(B475="","",ROW()-4)</f>
        <v/>
      </c>
      <c r="B475" s="10" t="n"/>
      <c r="C475" s="11" t="n"/>
      <c r="D475" s="11" t="n"/>
      <c r="E475" s="9">
        <f>IF(B475="","",IF(D475="","No PAN",IF(AND(LEN(D475)=10,ISERROR(VALUE(LEFT(D475,1))),ISERROR(VALUE(MID(D475,5,1))),ISNUMBER(VALUE(MID(D475,6,4))),ISERROR(VALUE(RIGHT(D475,1)))),"Format OK","Check PAN")))</f>
        <v/>
      </c>
      <c r="F475" s="11" t="n"/>
      <c r="G475" s="9">
        <f>IF(B475="","",IF(F475&lt;&gt;"",F475,IF(E475&lt;&gt;"Format OK","Others",IF(OR(MID(D475,4,1)="P",MID(D475,4,1)="H"),"Individual/HUF",IF(MID(D475,4,1)="C","Company","Others")))))</f>
        <v/>
      </c>
      <c r="H475" s="11" t="n"/>
      <c r="I475" s="9">
        <f>IF(H475="","",IFERROR(INDEX(IF(G475="Individual/HUF",Rates!$C$5:$C$26,IF(G475="Company",Rates!$D$5:$D$26,Rates!$E$5:$E$26)),MATCH(H475,Rates!$A$5:$A$26,0)),"?"))</f>
        <v/>
      </c>
      <c r="J475" s="12" t="n"/>
      <c r="K475" s="13">
        <f>IF(H475="","",IFERROR(INDEX(IF(G475="Individual/HUF",Rates!$I$5:$I$26,IF(G475="Company",Rates!$J$5:$J$26,Rates!$K$5:$K$26)),MATCH(H475,Rates!$A$5:$A$26,0)),""))</f>
        <v/>
      </c>
      <c r="L475" s="14" t="n"/>
      <c r="M475" s="13">
        <f>IF(H475="","",IF(L475&lt;&gt;"",IF(E475="Format OK",L475,MAX(L475,INDEX(Rates!$L$5:$L$26,MATCH(H475,Rates!$A$5:$A$26,0)))),IF(K475="","rate?",IF(E475="Format OK",K475,MAX(K475,INDEX(Rates!$L$5:$L$26,MATCH(H475,Rates!$A$5:$A$26,0)))))))</f>
        <v/>
      </c>
      <c r="N475" s="15">
        <f>IF(OR(H475="",NOT(ISNUMBER(M475))),0,IF(AND(LEFT(P475,5)="Below",L475=""),0,ROUND(J475*M475,0)))</f>
        <v/>
      </c>
      <c r="O475" s="15">
        <f>IF(H475="","",SUMIFS($J$5:$J$504,$C$5:$C$504,C475,$H$5:$H$504,H475,$B$5:$B$504,"&lt;="&amp;B475,$B$5:$B$504,"&gt;="&amp;Settings!$B$5))</f>
        <v/>
      </c>
      <c r="P475" s="9">
        <f>IF(H475="","",IFERROR(IF(AND(INDEX(Rates!$F$5:$F$26,MATCH(H475,Rates!$A$5:$A$26,0))=0,INDEX(Rates!$G$5:$G$26,MATCH(H475,Rates!$A$5:$A$26,0))=0),"Deduct (no threshold)",IF(OR(AND(INDEX(Rates!$F$5:$F$26,MATCH(H475,Rates!$A$5:$A$26,0))&gt;0,J475&gt;INDEX(Rates!$F$5:$F$26,MATCH(H475,Rates!$A$5:$A$26,0))),AND(INDEX(Rates!$G$5:$G$26,MATCH(H475,Rates!$A$5:$A$26,0))&gt;0,O475&gt;INDEX(Rates!$G$5:$G$26,MATCH(H475,Rates!$A$5:$A$26,0)))),"Deduct","Below threshold: check")),"?"))</f>
        <v/>
      </c>
      <c r="Q475" s="10" t="n"/>
      <c r="R475" s="16">
        <f>IF(OR(B475="",Q475=""),0,IF(Q475&gt;B475,((YEAR(Q475)-YEAR(B475))*12+MONTH(Q475)-MONTH(B475)+1),0))</f>
        <v/>
      </c>
      <c r="S475" s="15">
        <f>ROUND(N475*Settings!$B$8*R475,0)</f>
        <v/>
      </c>
      <c r="T475" s="17">
        <f>IF(B475="","",IF(MONTH(IF(Q475="",B475,Q475))=3,DATE(YEAR(IF(Q475="",B475,Q475)),4,30),DATE(YEAR(IF(Q475="",B475,Q475)),MONTH(IF(Q475="",B475,Q475))+1,7)))</f>
        <v/>
      </c>
      <c r="U475" s="10" t="n"/>
      <c r="V475" s="11" t="n"/>
      <c r="W475" s="16">
        <f>IF(OR(B475="",N475=0),0,IF(U475="",IF(Settings!$B$4&gt;T475,((YEAR(Settings!$B$4)-YEAR(IF(Q475="",B475,Q475)))*12+MONTH(Settings!$B$4)-MONTH(IF(Q475="",B475,Q475))+1),0),IF(U475&gt;T475,((YEAR(U475)-YEAR(IF(Q475="",B475,Q475)))*12+MONTH(U475)-MONTH(IF(Q475="",B475,Q475))+1),0)))</f>
        <v/>
      </c>
      <c r="X475" s="15">
        <f>ROUND(N475*Settings!$B$9*W475,0)</f>
        <v/>
      </c>
      <c r="Y475" s="15">
        <f>S475+X475</f>
        <v/>
      </c>
      <c r="Z475" s="18">
        <f>IF(B475="","",DATE(YEAR(IF(Q475="",B475,Q475)),MONTH(IF(Q475="",B475,Q475)),1))</f>
        <v/>
      </c>
      <c r="AA475" s="9">
        <f>IF(B475="","","Q"&amp;(INT(MOD(MONTH(IF(Q475="",B475,Q475))-4,12)/3)+1))</f>
        <v/>
      </c>
      <c r="AB475" s="9">
        <f>IF(H475="","",IFERROR(INDEX(Rates!$M$5:$M$26,MATCH(H475,Rates!$A$5:$A$26,0)),""))</f>
        <v/>
      </c>
    </row>
    <row r="476">
      <c r="A476" s="9">
        <f>IF(B476="","",ROW()-4)</f>
        <v/>
      </c>
      <c r="B476" s="10" t="n"/>
      <c r="C476" s="11" t="n"/>
      <c r="D476" s="11" t="n"/>
      <c r="E476" s="9">
        <f>IF(B476="","",IF(D476="","No PAN",IF(AND(LEN(D476)=10,ISERROR(VALUE(LEFT(D476,1))),ISERROR(VALUE(MID(D476,5,1))),ISNUMBER(VALUE(MID(D476,6,4))),ISERROR(VALUE(RIGHT(D476,1)))),"Format OK","Check PAN")))</f>
        <v/>
      </c>
      <c r="F476" s="11" t="n"/>
      <c r="G476" s="9">
        <f>IF(B476="","",IF(F476&lt;&gt;"",F476,IF(E476&lt;&gt;"Format OK","Others",IF(OR(MID(D476,4,1)="P",MID(D476,4,1)="H"),"Individual/HUF",IF(MID(D476,4,1)="C","Company","Others")))))</f>
        <v/>
      </c>
      <c r="H476" s="11" t="n"/>
      <c r="I476" s="9">
        <f>IF(H476="","",IFERROR(INDEX(IF(G476="Individual/HUF",Rates!$C$5:$C$26,IF(G476="Company",Rates!$D$5:$D$26,Rates!$E$5:$E$26)),MATCH(H476,Rates!$A$5:$A$26,0)),"?"))</f>
        <v/>
      </c>
      <c r="J476" s="12" t="n"/>
      <c r="K476" s="13">
        <f>IF(H476="","",IFERROR(INDEX(IF(G476="Individual/HUF",Rates!$I$5:$I$26,IF(G476="Company",Rates!$J$5:$J$26,Rates!$K$5:$K$26)),MATCH(H476,Rates!$A$5:$A$26,0)),""))</f>
        <v/>
      </c>
      <c r="L476" s="14" t="n"/>
      <c r="M476" s="13">
        <f>IF(H476="","",IF(L476&lt;&gt;"",IF(E476="Format OK",L476,MAX(L476,INDEX(Rates!$L$5:$L$26,MATCH(H476,Rates!$A$5:$A$26,0)))),IF(K476="","rate?",IF(E476="Format OK",K476,MAX(K476,INDEX(Rates!$L$5:$L$26,MATCH(H476,Rates!$A$5:$A$26,0)))))))</f>
        <v/>
      </c>
      <c r="N476" s="15">
        <f>IF(OR(H476="",NOT(ISNUMBER(M476))),0,IF(AND(LEFT(P476,5)="Below",L476=""),0,ROUND(J476*M476,0)))</f>
        <v/>
      </c>
      <c r="O476" s="15">
        <f>IF(H476="","",SUMIFS($J$5:$J$504,$C$5:$C$504,C476,$H$5:$H$504,H476,$B$5:$B$504,"&lt;="&amp;B476,$B$5:$B$504,"&gt;="&amp;Settings!$B$5))</f>
        <v/>
      </c>
      <c r="P476" s="9">
        <f>IF(H476="","",IFERROR(IF(AND(INDEX(Rates!$F$5:$F$26,MATCH(H476,Rates!$A$5:$A$26,0))=0,INDEX(Rates!$G$5:$G$26,MATCH(H476,Rates!$A$5:$A$26,0))=0),"Deduct (no threshold)",IF(OR(AND(INDEX(Rates!$F$5:$F$26,MATCH(H476,Rates!$A$5:$A$26,0))&gt;0,J476&gt;INDEX(Rates!$F$5:$F$26,MATCH(H476,Rates!$A$5:$A$26,0))),AND(INDEX(Rates!$G$5:$G$26,MATCH(H476,Rates!$A$5:$A$26,0))&gt;0,O476&gt;INDEX(Rates!$G$5:$G$26,MATCH(H476,Rates!$A$5:$A$26,0)))),"Deduct","Below threshold: check")),"?"))</f>
        <v/>
      </c>
      <c r="Q476" s="10" t="n"/>
      <c r="R476" s="16">
        <f>IF(OR(B476="",Q476=""),0,IF(Q476&gt;B476,((YEAR(Q476)-YEAR(B476))*12+MONTH(Q476)-MONTH(B476)+1),0))</f>
        <v/>
      </c>
      <c r="S476" s="15">
        <f>ROUND(N476*Settings!$B$8*R476,0)</f>
        <v/>
      </c>
      <c r="T476" s="17">
        <f>IF(B476="","",IF(MONTH(IF(Q476="",B476,Q476))=3,DATE(YEAR(IF(Q476="",B476,Q476)),4,30),DATE(YEAR(IF(Q476="",B476,Q476)),MONTH(IF(Q476="",B476,Q476))+1,7)))</f>
        <v/>
      </c>
      <c r="U476" s="10" t="n"/>
      <c r="V476" s="11" t="n"/>
      <c r="W476" s="16">
        <f>IF(OR(B476="",N476=0),0,IF(U476="",IF(Settings!$B$4&gt;T476,((YEAR(Settings!$B$4)-YEAR(IF(Q476="",B476,Q476)))*12+MONTH(Settings!$B$4)-MONTH(IF(Q476="",B476,Q476))+1),0),IF(U476&gt;T476,((YEAR(U476)-YEAR(IF(Q476="",B476,Q476)))*12+MONTH(U476)-MONTH(IF(Q476="",B476,Q476))+1),0)))</f>
        <v/>
      </c>
      <c r="X476" s="15">
        <f>ROUND(N476*Settings!$B$9*W476,0)</f>
        <v/>
      </c>
      <c r="Y476" s="15">
        <f>S476+X476</f>
        <v/>
      </c>
      <c r="Z476" s="18">
        <f>IF(B476="","",DATE(YEAR(IF(Q476="",B476,Q476)),MONTH(IF(Q476="",B476,Q476)),1))</f>
        <v/>
      </c>
      <c r="AA476" s="9">
        <f>IF(B476="","","Q"&amp;(INT(MOD(MONTH(IF(Q476="",B476,Q476))-4,12)/3)+1))</f>
        <v/>
      </c>
      <c r="AB476" s="9">
        <f>IF(H476="","",IFERROR(INDEX(Rates!$M$5:$M$26,MATCH(H476,Rates!$A$5:$A$26,0)),""))</f>
        <v/>
      </c>
    </row>
    <row r="477">
      <c r="A477" s="9">
        <f>IF(B477="","",ROW()-4)</f>
        <v/>
      </c>
      <c r="B477" s="10" t="n"/>
      <c r="C477" s="11" t="n"/>
      <c r="D477" s="11" t="n"/>
      <c r="E477" s="9">
        <f>IF(B477="","",IF(D477="","No PAN",IF(AND(LEN(D477)=10,ISERROR(VALUE(LEFT(D477,1))),ISERROR(VALUE(MID(D477,5,1))),ISNUMBER(VALUE(MID(D477,6,4))),ISERROR(VALUE(RIGHT(D477,1)))),"Format OK","Check PAN")))</f>
        <v/>
      </c>
      <c r="F477" s="11" t="n"/>
      <c r="G477" s="9">
        <f>IF(B477="","",IF(F477&lt;&gt;"",F477,IF(E477&lt;&gt;"Format OK","Others",IF(OR(MID(D477,4,1)="P",MID(D477,4,1)="H"),"Individual/HUF",IF(MID(D477,4,1)="C","Company","Others")))))</f>
        <v/>
      </c>
      <c r="H477" s="11" t="n"/>
      <c r="I477" s="9">
        <f>IF(H477="","",IFERROR(INDEX(IF(G477="Individual/HUF",Rates!$C$5:$C$26,IF(G477="Company",Rates!$D$5:$D$26,Rates!$E$5:$E$26)),MATCH(H477,Rates!$A$5:$A$26,0)),"?"))</f>
        <v/>
      </c>
      <c r="J477" s="12" t="n"/>
      <c r="K477" s="13">
        <f>IF(H477="","",IFERROR(INDEX(IF(G477="Individual/HUF",Rates!$I$5:$I$26,IF(G477="Company",Rates!$J$5:$J$26,Rates!$K$5:$K$26)),MATCH(H477,Rates!$A$5:$A$26,0)),""))</f>
        <v/>
      </c>
      <c r="L477" s="14" t="n"/>
      <c r="M477" s="13">
        <f>IF(H477="","",IF(L477&lt;&gt;"",IF(E477="Format OK",L477,MAX(L477,INDEX(Rates!$L$5:$L$26,MATCH(H477,Rates!$A$5:$A$26,0)))),IF(K477="","rate?",IF(E477="Format OK",K477,MAX(K477,INDEX(Rates!$L$5:$L$26,MATCH(H477,Rates!$A$5:$A$26,0)))))))</f>
        <v/>
      </c>
      <c r="N477" s="15">
        <f>IF(OR(H477="",NOT(ISNUMBER(M477))),0,IF(AND(LEFT(P477,5)="Below",L477=""),0,ROUND(J477*M477,0)))</f>
        <v/>
      </c>
      <c r="O477" s="15">
        <f>IF(H477="","",SUMIFS($J$5:$J$504,$C$5:$C$504,C477,$H$5:$H$504,H477,$B$5:$B$504,"&lt;="&amp;B477,$B$5:$B$504,"&gt;="&amp;Settings!$B$5))</f>
        <v/>
      </c>
      <c r="P477" s="9">
        <f>IF(H477="","",IFERROR(IF(AND(INDEX(Rates!$F$5:$F$26,MATCH(H477,Rates!$A$5:$A$26,0))=0,INDEX(Rates!$G$5:$G$26,MATCH(H477,Rates!$A$5:$A$26,0))=0),"Deduct (no threshold)",IF(OR(AND(INDEX(Rates!$F$5:$F$26,MATCH(H477,Rates!$A$5:$A$26,0))&gt;0,J477&gt;INDEX(Rates!$F$5:$F$26,MATCH(H477,Rates!$A$5:$A$26,0))),AND(INDEX(Rates!$G$5:$G$26,MATCH(H477,Rates!$A$5:$A$26,0))&gt;0,O477&gt;INDEX(Rates!$G$5:$G$26,MATCH(H477,Rates!$A$5:$A$26,0)))),"Deduct","Below threshold: check")),"?"))</f>
        <v/>
      </c>
      <c r="Q477" s="10" t="n"/>
      <c r="R477" s="16">
        <f>IF(OR(B477="",Q477=""),0,IF(Q477&gt;B477,((YEAR(Q477)-YEAR(B477))*12+MONTH(Q477)-MONTH(B477)+1),0))</f>
        <v/>
      </c>
      <c r="S477" s="15">
        <f>ROUND(N477*Settings!$B$8*R477,0)</f>
        <v/>
      </c>
      <c r="T477" s="17">
        <f>IF(B477="","",IF(MONTH(IF(Q477="",B477,Q477))=3,DATE(YEAR(IF(Q477="",B477,Q477)),4,30),DATE(YEAR(IF(Q477="",B477,Q477)),MONTH(IF(Q477="",B477,Q477))+1,7)))</f>
        <v/>
      </c>
      <c r="U477" s="10" t="n"/>
      <c r="V477" s="11" t="n"/>
      <c r="W477" s="16">
        <f>IF(OR(B477="",N477=0),0,IF(U477="",IF(Settings!$B$4&gt;T477,((YEAR(Settings!$B$4)-YEAR(IF(Q477="",B477,Q477)))*12+MONTH(Settings!$B$4)-MONTH(IF(Q477="",B477,Q477))+1),0),IF(U477&gt;T477,((YEAR(U477)-YEAR(IF(Q477="",B477,Q477)))*12+MONTH(U477)-MONTH(IF(Q477="",B477,Q477))+1),0)))</f>
        <v/>
      </c>
      <c r="X477" s="15">
        <f>ROUND(N477*Settings!$B$9*W477,0)</f>
        <v/>
      </c>
      <c r="Y477" s="15">
        <f>S477+X477</f>
        <v/>
      </c>
      <c r="Z477" s="18">
        <f>IF(B477="","",DATE(YEAR(IF(Q477="",B477,Q477)),MONTH(IF(Q477="",B477,Q477)),1))</f>
        <v/>
      </c>
      <c r="AA477" s="9">
        <f>IF(B477="","","Q"&amp;(INT(MOD(MONTH(IF(Q477="",B477,Q477))-4,12)/3)+1))</f>
        <v/>
      </c>
      <c r="AB477" s="9">
        <f>IF(H477="","",IFERROR(INDEX(Rates!$M$5:$M$26,MATCH(H477,Rates!$A$5:$A$26,0)),""))</f>
        <v/>
      </c>
    </row>
    <row r="478">
      <c r="A478" s="9">
        <f>IF(B478="","",ROW()-4)</f>
        <v/>
      </c>
      <c r="B478" s="10" t="n"/>
      <c r="C478" s="11" t="n"/>
      <c r="D478" s="11" t="n"/>
      <c r="E478" s="9">
        <f>IF(B478="","",IF(D478="","No PAN",IF(AND(LEN(D478)=10,ISERROR(VALUE(LEFT(D478,1))),ISERROR(VALUE(MID(D478,5,1))),ISNUMBER(VALUE(MID(D478,6,4))),ISERROR(VALUE(RIGHT(D478,1)))),"Format OK","Check PAN")))</f>
        <v/>
      </c>
      <c r="F478" s="11" t="n"/>
      <c r="G478" s="9">
        <f>IF(B478="","",IF(F478&lt;&gt;"",F478,IF(E478&lt;&gt;"Format OK","Others",IF(OR(MID(D478,4,1)="P",MID(D478,4,1)="H"),"Individual/HUF",IF(MID(D478,4,1)="C","Company","Others")))))</f>
        <v/>
      </c>
      <c r="H478" s="11" t="n"/>
      <c r="I478" s="9">
        <f>IF(H478="","",IFERROR(INDEX(IF(G478="Individual/HUF",Rates!$C$5:$C$26,IF(G478="Company",Rates!$D$5:$D$26,Rates!$E$5:$E$26)),MATCH(H478,Rates!$A$5:$A$26,0)),"?"))</f>
        <v/>
      </c>
      <c r="J478" s="12" t="n"/>
      <c r="K478" s="13">
        <f>IF(H478="","",IFERROR(INDEX(IF(G478="Individual/HUF",Rates!$I$5:$I$26,IF(G478="Company",Rates!$J$5:$J$26,Rates!$K$5:$K$26)),MATCH(H478,Rates!$A$5:$A$26,0)),""))</f>
        <v/>
      </c>
      <c r="L478" s="14" t="n"/>
      <c r="M478" s="13">
        <f>IF(H478="","",IF(L478&lt;&gt;"",IF(E478="Format OK",L478,MAX(L478,INDEX(Rates!$L$5:$L$26,MATCH(H478,Rates!$A$5:$A$26,0)))),IF(K478="","rate?",IF(E478="Format OK",K478,MAX(K478,INDEX(Rates!$L$5:$L$26,MATCH(H478,Rates!$A$5:$A$26,0)))))))</f>
        <v/>
      </c>
      <c r="N478" s="15">
        <f>IF(OR(H478="",NOT(ISNUMBER(M478))),0,IF(AND(LEFT(P478,5)="Below",L478=""),0,ROUND(J478*M478,0)))</f>
        <v/>
      </c>
      <c r="O478" s="15">
        <f>IF(H478="","",SUMIFS($J$5:$J$504,$C$5:$C$504,C478,$H$5:$H$504,H478,$B$5:$B$504,"&lt;="&amp;B478,$B$5:$B$504,"&gt;="&amp;Settings!$B$5))</f>
        <v/>
      </c>
      <c r="P478" s="9">
        <f>IF(H478="","",IFERROR(IF(AND(INDEX(Rates!$F$5:$F$26,MATCH(H478,Rates!$A$5:$A$26,0))=0,INDEX(Rates!$G$5:$G$26,MATCH(H478,Rates!$A$5:$A$26,0))=0),"Deduct (no threshold)",IF(OR(AND(INDEX(Rates!$F$5:$F$26,MATCH(H478,Rates!$A$5:$A$26,0))&gt;0,J478&gt;INDEX(Rates!$F$5:$F$26,MATCH(H478,Rates!$A$5:$A$26,0))),AND(INDEX(Rates!$G$5:$G$26,MATCH(H478,Rates!$A$5:$A$26,0))&gt;0,O478&gt;INDEX(Rates!$G$5:$G$26,MATCH(H478,Rates!$A$5:$A$26,0)))),"Deduct","Below threshold: check")),"?"))</f>
        <v/>
      </c>
      <c r="Q478" s="10" t="n"/>
      <c r="R478" s="16">
        <f>IF(OR(B478="",Q478=""),0,IF(Q478&gt;B478,((YEAR(Q478)-YEAR(B478))*12+MONTH(Q478)-MONTH(B478)+1),0))</f>
        <v/>
      </c>
      <c r="S478" s="15">
        <f>ROUND(N478*Settings!$B$8*R478,0)</f>
        <v/>
      </c>
      <c r="T478" s="17">
        <f>IF(B478="","",IF(MONTH(IF(Q478="",B478,Q478))=3,DATE(YEAR(IF(Q478="",B478,Q478)),4,30),DATE(YEAR(IF(Q478="",B478,Q478)),MONTH(IF(Q478="",B478,Q478))+1,7)))</f>
        <v/>
      </c>
      <c r="U478" s="10" t="n"/>
      <c r="V478" s="11" t="n"/>
      <c r="W478" s="16">
        <f>IF(OR(B478="",N478=0),0,IF(U478="",IF(Settings!$B$4&gt;T478,((YEAR(Settings!$B$4)-YEAR(IF(Q478="",B478,Q478)))*12+MONTH(Settings!$B$4)-MONTH(IF(Q478="",B478,Q478))+1),0),IF(U478&gt;T478,((YEAR(U478)-YEAR(IF(Q478="",B478,Q478)))*12+MONTH(U478)-MONTH(IF(Q478="",B478,Q478))+1),0)))</f>
        <v/>
      </c>
      <c r="X478" s="15">
        <f>ROUND(N478*Settings!$B$9*W478,0)</f>
        <v/>
      </c>
      <c r="Y478" s="15">
        <f>S478+X478</f>
        <v/>
      </c>
      <c r="Z478" s="18">
        <f>IF(B478="","",DATE(YEAR(IF(Q478="",B478,Q478)),MONTH(IF(Q478="",B478,Q478)),1))</f>
        <v/>
      </c>
      <c r="AA478" s="9">
        <f>IF(B478="","","Q"&amp;(INT(MOD(MONTH(IF(Q478="",B478,Q478))-4,12)/3)+1))</f>
        <v/>
      </c>
      <c r="AB478" s="9">
        <f>IF(H478="","",IFERROR(INDEX(Rates!$M$5:$M$26,MATCH(H478,Rates!$A$5:$A$26,0)),""))</f>
        <v/>
      </c>
    </row>
    <row r="479">
      <c r="A479" s="9">
        <f>IF(B479="","",ROW()-4)</f>
        <v/>
      </c>
      <c r="B479" s="10" t="n"/>
      <c r="C479" s="11" t="n"/>
      <c r="D479" s="11" t="n"/>
      <c r="E479" s="9">
        <f>IF(B479="","",IF(D479="","No PAN",IF(AND(LEN(D479)=10,ISERROR(VALUE(LEFT(D479,1))),ISERROR(VALUE(MID(D479,5,1))),ISNUMBER(VALUE(MID(D479,6,4))),ISERROR(VALUE(RIGHT(D479,1)))),"Format OK","Check PAN")))</f>
        <v/>
      </c>
      <c r="F479" s="11" t="n"/>
      <c r="G479" s="9">
        <f>IF(B479="","",IF(F479&lt;&gt;"",F479,IF(E479&lt;&gt;"Format OK","Others",IF(OR(MID(D479,4,1)="P",MID(D479,4,1)="H"),"Individual/HUF",IF(MID(D479,4,1)="C","Company","Others")))))</f>
        <v/>
      </c>
      <c r="H479" s="11" t="n"/>
      <c r="I479" s="9">
        <f>IF(H479="","",IFERROR(INDEX(IF(G479="Individual/HUF",Rates!$C$5:$C$26,IF(G479="Company",Rates!$D$5:$D$26,Rates!$E$5:$E$26)),MATCH(H479,Rates!$A$5:$A$26,0)),"?"))</f>
        <v/>
      </c>
      <c r="J479" s="12" t="n"/>
      <c r="K479" s="13">
        <f>IF(H479="","",IFERROR(INDEX(IF(G479="Individual/HUF",Rates!$I$5:$I$26,IF(G479="Company",Rates!$J$5:$J$26,Rates!$K$5:$K$26)),MATCH(H479,Rates!$A$5:$A$26,0)),""))</f>
        <v/>
      </c>
      <c r="L479" s="14" t="n"/>
      <c r="M479" s="13">
        <f>IF(H479="","",IF(L479&lt;&gt;"",IF(E479="Format OK",L479,MAX(L479,INDEX(Rates!$L$5:$L$26,MATCH(H479,Rates!$A$5:$A$26,0)))),IF(K479="","rate?",IF(E479="Format OK",K479,MAX(K479,INDEX(Rates!$L$5:$L$26,MATCH(H479,Rates!$A$5:$A$26,0)))))))</f>
        <v/>
      </c>
      <c r="N479" s="15">
        <f>IF(OR(H479="",NOT(ISNUMBER(M479))),0,IF(AND(LEFT(P479,5)="Below",L479=""),0,ROUND(J479*M479,0)))</f>
        <v/>
      </c>
      <c r="O479" s="15">
        <f>IF(H479="","",SUMIFS($J$5:$J$504,$C$5:$C$504,C479,$H$5:$H$504,H479,$B$5:$B$504,"&lt;="&amp;B479,$B$5:$B$504,"&gt;="&amp;Settings!$B$5))</f>
        <v/>
      </c>
      <c r="P479" s="9">
        <f>IF(H479="","",IFERROR(IF(AND(INDEX(Rates!$F$5:$F$26,MATCH(H479,Rates!$A$5:$A$26,0))=0,INDEX(Rates!$G$5:$G$26,MATCH(H479,Rates!$A$5:$A$26,0))=0),"Deduct (no threshold)",IF(OR(AND(INDEX(Rates!$F$5:$F$26,MATCH(H479,Rates!$A$5:$A$26,0))&gt;0,J479&gt;INDEX(Rates!$F$5:$F$26,MATCH(H479,Rates!$A$5:$A$26,0))),AND(INDEX(Rates!$G$5:$G$26,MATCH(H479,Rates!$A$5:$A$26,0))&gt;0,O479&gt;INDEX(Rates!$G$5:$G$26,MATCH(H479,Rates!$A$5:$A$26,0)))),"Deduct","Below threshold: check")),"?"))</f>
        <v/>
      </c>
      <c r="Q479" s="10" t="n"/>
      <c r="R479" s="16">
        <f>IF(OR(B479="",Q479=""),0,IF(Q479&gt;B479,((YEAR(Q479)-YEAR(B479))*12+MONTH(Q479)-MONTH(B479)+1),0))</f>
        <v/>
      </c>
      <c r="S479" s="15">
        <f>ROUND(N479*Settings!$B$8*R479,0)</f>
        <v/>
      </c>
      <c r="T479" s="17">
        <f>IF(B479="","",IF(MONTH(IF(Q479="",B479,Q479))=3,DATE(YEAR(IF(Q479="",B479,Q479)),4,30),DATE(YEAR(IF(Q479="",B479,Q479)),MONTH(IF(Q479="",B479,Q479))+1,7)))</f>
        <v/>
      </c>
      <c r="U479" s="10" t="n"/>
      <c r="V479" s="11" t="n"/>
      <c r="W479" s="16">
        <f>IF(OR(B479="",N479=0),0,IF(U479="",IF(Settings!$B$4&gt;T479,((YEAR(Settings!$B$4)-YEAR(IF(Q479="",B479,Q479)))*12+MONTH(Settings!$B$4)-MONTH(IF(Q479="",B479,Q479))+1),0),IF(U479&gt;T479,((YEAR(U479)-YEAR(IF(Q479="",B479,Q479)))*12+MONTH(U479)-MONTH(IF(Q479="",B479,Q479))+1),0)))</f>
        <v/>
      </c>
      <c r="X479" s="15">
        <f>ROUND(N479*Settings!$B$9*W479,0)</f>
        <v/>
      </c>
      <c r="Y479" s="15">
        <f>S479+X479</f>
        <v/>
      </c>
      <c r="Z479" s="18">
        <f>IF(B479="","",DATE(YEAR(IF(Q479="",B479,Q479)),MONTH(IF(Q479="",B479,Q479)),1))</f>
        <v/>
      </c>
      <c r="AA479" s="9">
        <f>IF(B479="","","Q"&amp;(INT(MOD(MONTH(IF(Q479="",B479,Q479))-4,12)/3)+1))</f>
        <v/>
      </c>
      <c r="AB479" s="9">
        <f>IF(H479="","",IFERROR(INDEX(Rates!$M$5:$M$26,MATCH(H479,Rates!$A$5:$A$26,0)),""))</f>
        <v/>
      </c>
    </row>
    <row r="480">
      <c r="A480" s="9">
        <f>IF(B480="","",ROW()-4)</f>
        <v/>
      </c>
      <c r="B480" s="10" t="n"/>
      <c r="C480" s="11" t="n"/>
      <c r="D480" s="11" t="n"/>
      <c r="E480" s="9">
        <f>IF(B480="","",IF(D480="","No PAN",IF(AND(LEN(D480)=10,ISERROR(VALUE(LEFT(D480,1))),ISERROR(VALUE(MID(D480,5,1))),ISNUMBER(VALUE(MID(D480,6,4))),ISERROR(VALUE(RIGHT(D480,1)))),"Format OK","Check PAN")))</f>
        <v/>
      </c>
      <c r="F480" s="11" t="n"/>
      <c r="G480" s="9">
        <f>IF(B480="","",IF(F480&lt;&gt;"",F480,IF(E480&lt;&gt;"Format OK","Others",IF(OR(MID(D480,4,1)="P",MID(D480,4,1)="H"),"Individual/HUF",IF(MID(D480,4,1)="C","Company","Others")))))</f>
        <v/>
      </c>
      <c r="H480" s="11" t="n"/>
      <c r="I480" s="9">
        <f>IF(H480="","",IFERROR(INDEX(IF(G480="Individual/HUF",Rates!$C$5:$C$26,IF(G480="Company",Rates!$D$5:$D$26,Rates!$E$5:$E$26)),MATCH(H480,Rates!$A$5:$A$26,0)),"?"))</f>
        <v/>
      </c>
      <c r="J480" s="12" t="n"/>
      <c r="K480" s="13">
        <f>IF(H480="","",IFERROR(INDEX(IF(G480="Individual/HUF",Rates!$I$5:$I$26,IF(G480="Company",Rates!$J$5:$J$26,Rates!$K$5:$K$26)),MATCH(H480,Rates!$A$5:$A$26,0)),""))</f>
        <v/>
      </c>
      <c r="L480" s="14" t="n"/>
      <c r="M480" s="13">
        <f>IF(H480="","",IF(L480&lt;&gt;"",IF(E480="Format OK",L480,MAX(L480,INDEX(Rates!$L$5:$L$26,MATCH(H480,Rates!$A$5:$A$26,0)))),IF(K480="","rate?",IF(E480="Format OK",K480,MAX(K480,INDEX(Rates!$L$5:$L$26,MATCH(H480,Rates!$A$5:$A$26,0)))))))</f>
        <v/>
      </c>
      <c r="N480" s="15">
        <f>IF(OR(H480="",NOT(ISNUMBER(M480))),0,IF(AND(LEFT(P480,5)="Below",L480=""),0,ROUND(J480*M480,0)))</f>
        <v/>
      </c>
      <c r="O480" s="15">
        <f>IF(H480="","",SUMIFS($J$5:$J$504,$C$5:$C$504,C480,$H$5:$H$504,H480,$B$5:$B$504,"&lt;="&amp;B480,$B$5:$B$504,"&gt;="&amp;Settings!$B$5))</f>
        <v/>
      </c>
      <c r="P480" s="9">
        <f>IF(H480="","",IFERROR(IF(AND(INDEX(Rates!$F$5:$F$26,MATCH(H480,Rates!$A$5:$A$26,0))=0,INDEX(Rates!$G$5:$G$26,MATCH(H480,Rates!$A$5:$A$26,0))=0),"Deduct (no threshold)",IF(OR(AND(INDEX(Rates!$F$5:$F$26,MATCH(H480,Rates!$A$5:$A$26,0))&gt;0,J480&gt;INDEX(Rates!$F$5:$F$26,MATCH(H480,Rates!$A$5:$A$26,0))),AND(INDEX(Rates!$G$5:$G$26,MATCH(H480,Rates!$A$5:$A$26,0))&gt;0,O480&gt;INDEX(Rates!$G$5:$G$26,MATCH(H480,Rates!$A$5:$A$26,0)))),"Deduct","Below threshold: check")),"?"))</f>
        <v/>
      </c>
      <c r="Q480" s="10" t="n"/>
      <c r="R480" s="16">
        <f>IF(OR(B480="",Q480=""),0,IF(Q480&gt;B480,((YEAR(Q480)-YEAR(B480))*12+MONTH(Q480)-MONTH(B480)+1),0))</f>
        <v/>
      </c>
      <c r="S480" s="15">
        <f>ROUND(N480*Settings!$B$8*R480,0)</f>
        <v/>
      </c>
      <c r="T480" s="17">
        <f>IF(B480="","",IF(MONTH(IF(Q480="",B480,Q480))=3,DATE(YEAR(IF(Q480="",B480,Q480)),4,30),DATE(YEAR(IF(Q480="",B480,Q480)),MONTH(IF(Q480="",B480,Q480))+1,7)))</f>
        <v/>
      </c>
      <c r="U480" s="10" t="n"/>
      <c r="V480" s="11" t="n"/>
      <c r="W480" s="16">
        <f>IF(OR(B480="",N480=0),0,IF(U480="",IF(Settings!$B$4&gt;T480,((YEAR(Settings!$B$4)-YEAR(IF(Q480="",B480,Q480)))*12+MONTH(Settings!$B$4)-MONTH(IF(Q480="",B480,Q480))+1),0),IF(U480&gt;T480,((YEAR(U480)-YEAR(IF(Q480="",B480,Q480)))*12+MONTH(U480)-MONTH(IF(Q480="",B480,Q480))+1),0)))</f>
        <v/>
      </c>
      <c r="X480" s="15">
        <f>ROUND(N480*Settings!$B$9*W480,0)</f>
        <v/>
      </c>
      <c r="Y480" s="15">
        <f>S480+X480</f>
        <v/>
      </c>
      <c r="Z480" s="18">
        <f>IF(B480="","",DATE(YEAR(IF(Q480="",B480,Q480)),MONTH(IF(Q480="",B480,Q480)),1))</f>
        <v/>
      </c>
      <c r="AA480" s="9">
        <f>IF(B480="","","Q"&amp;(INT(MOD(MONTH(IF(Q480="",B480,Q480))-4,12)/3)+1))</f>
        <v/>
      </c>
      <c r="AB480" s="9">
        <f>IF(H480="","",IFERROR(INDEX(Rates!$M$5:$M$26,MATCH(H480,Rates!$A$5:$A$26,0)),""))</f>
        <v/>
      </c>
    </row>
    <row r="481">
      <c r="A481" s="9">
        <f>IF(B481="","",ROW()-4)</f>
        <v/>
      </c>
      <c r="B481" s="10" t="n"/>
      <c r="C481" s="11" t="n"/>
      <c r="D481" s="11" t="n"/>
      <c r="E481" s="9">
        <f>IF(B481="","",IF(D481="","No PAN",IF(AND(LEN(D481)=10,ISERROR(VALUE(LEFT(D481,1))),ISERROR(VALUE(MID(D481,5,1))),ISNUMBER(VALUE(MID(D481,6,4))),ISERROR(VALUE(RIGHT(D481,1)))),"Format OK","Check PAN")))</f>
        <v/>
      </c>
      <c r="F481" s="11" t="n"/>
      <c r="G481" s="9">
        <f>IF(B481="","",IF(F481&lt;&gt;"",F481,IF(E481&lt;&gt;"Format OK","Others",IF(OR(MID(D481,4,1)="P",MID(D481,4,1)="H"),"Individual/HUF",IF(MID(D481,4,1)="C","Company","Others")))))</f>
        <v/>
      </c>
      <c r="H481" s="11" t="n"/>
      <c r="I481" s="9">
        <f>IF(H481="","",IFERROR(INDEX(IF(G481="Individual/HUF",Rates!$C$5:$C$26,IF(G481="Company",Rates!$D$5:$D$26,Rates!$E$5:$E$26)),MATCH(H481,Rates!$A$5:$A$26,0)),"?"))</f>
        <v/>
      </c>
      <c r="J481" s="12" t="n"/>
      <c r="K481" s="13">
        <f>IF(H481="","",IFERROR(INDEX(IF(G481="Individual/HUF",Rates!$I$5:$I$26,IF(G481="Company",Rates!$J$5:$J$26,Rates!$K$5:$K$26)),MATCH(H481,Rates!$A$5:$A$26,0)),""))</f>
        <v/>
      </c>
      <c r="L481" s="14" t="n"/>
      <c r="M481" s="13">
        <f>IF(H481="","",IF(L481&lt;&gt;"",IF(E481="Format OK",L481,MAX(L481,INDEX(Rates!$L$5:$L$26,MATCH(H481,Rates!$A$5:$A$26,0)))),IF(K481="","rate?",IF(E481="Format OK",K481,MAX(K481,INDEX(Rates!$L$5:$L$26,MATCH(H481,Rates!$A$5:$A$26,0)))))))</f>
        <v/>
      </c>
      <c r="N481" s="15">
        <f>IF(OR(H481="",NOT(ISNUMBER(M481))),0,IF(AND(LEFT(P481,5)="Below",L481=""),0,ROUND(J481*M481,0)))</f>
        <v/>
      </c>
      <c r="O481" s="15">
        <f>IF(H481="","",SUMIFS($J$5:$J$504,$C$5:$C$504,C481,$H$5:$H$504,H481,$B$5:$B$504,"&lt;="&amp;B481,$B$5:$B$504,"&gt;="&amp;Settings!$B$5))</f>
        <v/>
      </c>
      <c r="P481" s="9">
        <f>IF(H481="","",IFERROR(IF(AND(INDEX(Rates!$F$5:$F$26,MATCH(H481,Rates!$A$5:$A$26,0))=0,INDEX(Rates!$G$5:$G$26,MATCH(H481,Rates!$A$5:$A$26,0))=0),"Deduct (no threshold)",IF(OR(AND(INDEX(Rates!$F$5:$F$26,MATCH(H481,Rates!$A$5:$A$26,0))&gt;0,J481&gt;INDEX(Rates!$F$5:$F$26,MATCH(H481,Rates!$A$5:$A$26,0))),AND(INDEX(Rates!$G$5:$G$26,MATCH(H481,Rates!$A$5:$A$26,0))&gt;0,O481&gt;INDEX(Rates!$G$5:$G$26,MATCH(H481,Rates!$A$5:$A$26,0)))),"Deduct","Below threshold: check")),"?"))</f>
        <v/>
      </c>
      <c r="Q481" s="10" t="n"/>
      <c r="R481" s="16">
        <f>IF(OR(B481="",Q481=""),0,IF(Q481&gt;B481,((YEAR(Q481)-YEAR(B481))*12+MONTH(Q481)-MONTH(B481)+1),0))</f>
        <v/>
      </c>
      <c r="S481" s="15">
        <f>ROUND(N481*Settings!$B$8*R481,0)</f>
        <v/>
      </c>
      <c r="T481" s="17">
        <f>IF(B481="","",IF(MONTH(IF(Q481="",B481,Q481))=3,DATE(YEAR(IF(Q481="",B481,Q481)),4,30),DATE(YEAR(IF(Q481="",B481,Q481)),MONTH(IF(Q481="",B481,Q481))+1,7)))</f>
        <v/>
      </c>
      <c r="U481" s="10" t="n"/>
      <c r="V481" s="11" t="n"/>
      <c r="W481" s="16">
        <f>IF(OR(B481="",N481=0),0,IF(U481="",IF(Settings!$B$4&gt;T481,((YEAR(Settings!$B$4)-YEAR(IF(Q481="",B481,Q481)))*12+MONTH(Settings!$B$4)-MONTH(IF(Q481="",B481,Q481))+1),0),IF(U481&gt;T481,((YEAR(U481)-YEAR(IF(Q481="",B481,Q481)))*12+MONTH(U481)-MONTH(IF(Q481="",B481,Q481))+1),0)))</f>
        <v/>
      </c>
      <c r="X481" s="15">
        <f>ROUND(N481*Settings!$B$9*W481,0)</f>
        <v/>
      </c>
      <c r="Y481" s="15">
        <f>S481+X481</f>
        <v/>
      </c>
      <c r="Z481" s="18">
        <f>IF(B481="","",DATE(YEAR(IF(Q481="",B481,Q481)),MONTH(IF(Q481="",B481,Q481)),1))</f>
        <v/>
      </c>
      <c r="AA481" s="9">
        <f>IF(B481="","","Q"&amp;(INT(MOD(MONTH(IF(Q481="",B481,Q481))-4,12)/3)+1))</f>
        <v/>
      </c>
      <c r="AB481" s="9">
        <f>IF(H481="","",IFERROR(INDEX(Rates!$M$5:$M$26,MATCH(H481,Rates!$A$5:$A$26,0)),""))</f>
        <v/>
      </c>
    </row>
    <row r="482">
      <c r="A482" s="9">
        <f>IF(B482="","",ROW()-4)</f>
        <v/>
      </c>
      <c r="B482" s="10" t="n"/>
      <c r="C482" s="11" t="n"/>
      <c r="D482" s="11" t="n"/>
      <c r="E482" s="9">
        <f>IF(B482="","",IF(D482="","No PAN",IF(AND(LEN(D482)=10,ISERROR(VALUE(LEFT(D482,1))),ISERROR(VALUE(MID(D482,5,1))),ISNUMBER(VALUE(MID(D482,6,4))),ISERROR(VALUE(RIGHT(D482,1)))),"Format OK","Check PAN")))</f>
        <v/>
      </c>
      <c r="F482" s="11" t="n"/>
      <c r="G482" s="9">
        <f>IF(B482="","",IF(F482&lt;&gt;"",F482,IF(E482&lt;&gt;"Format OK","Others",IF(OR(MID(D482,4,1)="P",MID(D482,4,1)="H"),"Individual/HUF",IF(MID(D482,4,1)="C","Company","Others")))))</f>
        <v/>
      </c>
      <c r="H482" s="11" t="n"/>
      <c r="I482" s="9">
        <f>IF(H482="","",IFERROR(INDEX(IF(G482="Individual/HUF",Rates!$C$5:$C$26,IF(G482="Company",Rates!$D$5:$D$26,Rates!$E$5:$E$26)),MATCH(H482,Rates!$A$5:$A$26,0)),"?"))</f>
        <v/>
      </c>
      <c r="J482" s="12" t="n"/>
      <c r="K482" s="13">
        <f>IF(H482="","",IFERROR(INDEX(IF(G482="Individual/HUF",Rates!$I$5:$I$26,IF(G482="Company",Rates!$J$5:$J$26,Rates!$K$5:$K$26)),MATCH(H482,Rates!$A$5:$A$26,0)),""))</f>
        <v/>
      </c>
      <c r="L482" s="14" t="n"/>
      <c r="M482" s="13">
        <f>IF(H482="","",IF(L482&lt;&gt;"",IF(E482="Format OK",L482,MAX(L482,INDEX(Rates!$L$5:$L$26,MATCH(H482,Rates!$A$5:$A$26,0)))),IF(K482="","rate?",IF(E482="Format OK",K482,MAX(K482,INDEX(Rates!$L$5:$L$26,MATCH(H482,Rates!$A$5:$A$26,0)))))))</f>
        <v/>
      </c>
      <c r="N482" s="15">
        <f>IF(OR(H482="",NOT(ISNUMBER(M482))),0,IF(AND(LEFT(P482,5)="Below",L482=""),0,ROUND(J482*M482,0)))</f>
        <v/>
      </c>
      <c r="O482" s="15">
        <f>IF(H482="","",SUMIFS($J$5:$J$504,$C$5:$C$504,C482,$H$5:$H$504,H482,$B$5:$B$504,"&lt;="&amp;B482,$B$5:$B$504,"&gt;="&amp;Settings!$B$5))</f>
        <v/>
      </c>
      <c r="P482" s="9">
        <f>IF(H482="","",IFERROR(IF(AND(INDEX(Rates!$F$5:$F$26,MATCH(H482,Rates!$A$5:$A$26,0))=0,INDEX(Rates!$G$5:$G$26,MATCH(H482,Rates!$A$5:$A$26,0))=0),"Deduct (no threshold)",IF(OR(AND(INDEX(Rates!$F$5:$F$26,MATCH(H482,Rates!$A$5:$A$26,0))&gt;0,J482&gt;INDEX(Rates!$F$5:$F$26,MATCH(H482,Rates!$A$5:$A$26,0))),AND(INDEX(Rates!$G$5:$G$26,MATCH(H482,Rates!$A$5:$A$26,0))&gt;0,O482&gt;INDEX(Rates!$G$5:$G$26,MATCH(H482,Rates!$A$5:$A$26,0)))),"Deduct","Below threshold: check")),"?"))</f>
        <v/>
      </c>
      <c r="Q482" s="10" t="n"/>
      <c r="R482" s="16">
        <f>IF(OR(B482="",Q482=""),0,IF(Q482&gt;B482,((YEAR(Q482)-YEAR(B482))*12+MONTH(Q482)-MONTH(B482)+1),0))</f>
        <v/>
      </c>
      <c r="S482" s="15">
        <f>ROUND(N482*Settings!$B$8*R482,0)</f>
        <v/>
      </c>
      <c r="T482" s="17">
        <f>IF(B482="","",IF(MONTH(IF(Q482="",B482,Q482))=3,DATE(YEAR(IF(Q482="",B482,Q482)),4,30),DATE(YEAR(IF(Q482="",B482,Q482)),MONTH(IF(Q482="",B482,Q482))+1,7)))</f>
        <v/>
      </c>
      <c r="U482" s="10" t="n"/>
      <c r="V482" s="11" t="n"/>
      <c r="W482" s="16">
        <f>IF(OR(B482="",N482=0),0,IF(U482="",IF(Settings!$B$4&gt;T482,((YEAR(Settings!$B$4)-YEAR(IF(Q482="",B482,Q482)))*12+MONTH(Settings!$B$4)-MONTH(IF(Q482="",B482,Q482))+1),0),IF(U482&gt;T482,((YEAR(U482)-YEAR(IF(Q482="",B482,Q482)))*12+MONTH(U482)-MONTH(IF(Q482="",B482,Q482))+1),0)))</f>
        <v/>
      </c>
      <c r="X482" s="15">
        <f>ROUND(N482*Settings!$B$9*W482,0)</f>
        <v/>
      </c>
      <c r="Y482" s="15">
        <f>S482+X482</f>
        <v/>
      </c>
      <c r="Z482" s="18">
        <f>IF(B482="","",DATE(YEAR(IF(Q482="",B482,Q482)),MONTH(IF(Q482="",B482,Q482)),1))</f>
        <v/>
      </c>
      <c r="AA482" s="9">
        <f>IF(B482="","","Q"&amp;(INT(MOD(MONTH(IF(Q482="",B482,Q482))-4,12)/3)+1))</f>
        <v/>
      </c>
      <c r="AB482" s="9">
        <f>IF(H482="","",IFERROR(INDEX(Rates!$M$5:$M$26,MATCH(H482,Rates!$A$5:$A$26,0)),""))</f>
        <v/>
      </c>
    </row>
    <row r="483">
      <c r="A483" s="9">
        <f>IF(B483="","",ROW()-4)</f>
        <v/>
      </c>
      <c r="B483" s="10" t="n"/>
      <c r="C483" s="11" t="n"/>
      <c r="D483" s="11" t="n"/>
      <c r="E483" s="9">
        <f>IF(B483="","",IF(D483="","No PAN",IF(AND(LEN(D483)=10,ISERROR(VALUE(LEFT(D483,1))),ISERROR(VALUE(MID(D483,5,1))),ISNUMBER(VALUE(MID(D483,6,4))),ISERROR(VALUE(RIGHT(D483,1)))),"Format OK","Check PAN")))</f>
        <v/>
      </c>
      <c r="F483" s="11" t="n"/>
      <c r="G483" s="9">
        <f>IF(B483="","",IF(F483&lt;&gt;"",F483,IF(E483&lt;&gt;"Format OK","Others",IF(OR(MID(D483,4,1)="P",MID(D483,4,1)="H"),"Individual/HUF",IF(MID(D483,4,1)="C","Company","Others")))))</f>
        <v/>
      </c>
      <c r="H483" s="11" t="n"/>
      <c r="I483" s="9">
        <f>IF(H483="","",IFERROR(INDEX(IF(G483="Individual/HUF",Rates!$C$5:$C$26,IF(G483="Company",Rates!$D$5:$D$26,Rates!$E$5:$E$26)),MATCH(H483,Rates!$A$5:$A$26,0)),"?"))</f>
        <v/>
      </c>
      <c r="J483" s="12" t="n"/>
      <c r="K483" s="13">
        <f>IF(H483="","",IFERROR(INDEX(IF(G483="Individual/HUF",Rates!$I$5:$I$26,IF(G483="Company",Rates!$J$5:$J$26,Rates!$K$5:$K$26)),MATCH(H483,Rates!$A$5:$A$26,0)),""))</f>
        <v/>
      </c>
      <c r="L483" s="14" t="n"/>
      <c r="M483" s="13">
        <f>IF(H483="","",IF(L483&lt;&gt;"",IF(E483="Format OK",L483,MAX(L483,INDEX(Rates!$L$5:$L$26,MATCH(H483,Rates!$A$5:$A$26,0)))),IF(K483="","rate?",IF(E483="Format OK",K483,MAX(K483,INDEX(Rates!$L$5:$L$26,MATCH(H483,Rates!$A$5:$A$26,0)))))))</f>
        <v/>
      </c>
      <c r="N483" s="15">
        <f>IF(OR(H483="",NOT(ISNUMBER(M483))),0,IF(AND(LEFT(P483,5)="Below",L483=""),0,ROUND(J483*M483,0)))</f>
        <v/>
      </c>
      <c r="O483" s="15">
        <f>IF(H483="","",SUMIFS($J$5:$J$504,$C$5:$C$504,C483,$H$5:$H$504,H483,$B$5:$B$504,"&lt;="&amp;B483,$B$5:$B$504,"&gt;="&amp;Settings!$B$5))</f>
        <v/>
      </c>
      <c r="P483" s="9">
        <f>IF(H483="","",IFERROR(IF(AND(INDEX(Rates!$F$5:$F$26,MATCH(H483,Rates!$A$5:$A$26,0))=0,INDEX(Rates!$G$5:$G$26,MATCH(H483,Rates!$A$5:$A$26,0))=0),"Deduct (no threshold)",IF(OR(AND(INDEX(Rates!$F$5:$F$26,MATCH(H483,Rates!$A$5:$A$26,0))&gt;0,J483&gt;INDEX(Rates!$F$5:$F$26,MATCH(H483,Rates!$A$5:$A$26,0))),AND(INDEX(Rates!$G$5:$G$26,MATCH(H483,Rates!$A$5:$A$26,0))&gt;0,O483&gt;INDEX(Rates!$G$5:$G$26,MATCH(H483,Rates!$A$5:$A$26,0)))),"Deduct","Below threshold: check")),"?"))</f>
        <v/>
      </c>
      <c r="Q483" s="10" t="n"/>
      <c r="R483" s="16">
        <f>IF(OR(B483="",Q483=""),0,IF(Q483&gt;B483,((YEAR(Q483)-YEAR(B483))*12+MONTH(Q483)-MONTH(B483)+1),0))</f>
        <v/>
      </c>
      <c r="S483" s="15">
        <f>ROUND(N483*Settings!$B$8*R483,0)</f>
        <v/>
      </c>
      <c r="T483" s="17">
        <f>IF(B483="","",IF(MONTH(IF(Q483="",B483,Q483))=3,DATE(YEAR(IF(Q483="",B483,Q483)),4,30),DATE(YEAR(IF(Q483="",B483,Q483)),MONTH(IF(Q483="",B483,Q483))+1,7)))</f>
        <v/>
      </c>
      <c r="U483" s="10" t="n"/>
      <c r="V483" s="11" t="n"/>
      <c r="W483" s="16">
        <f>IF(OR(B483="",N483=0),0,IF(U483="",IF(Settings!$B$4&gt;T483,((YEAR(Settings!$B$4)-YEAR(IF(Q483="",B483,Q483)))*12+MONTH(Settings!$B$4)-MONTH(IF(Q483="",B483,Q483))+1),0),IF(U483&gt;T483,((YEAR(U483)-YEAR(IF(Q483="",B483,Q483)))*12+MONTH(U483)-MONTH(IF(Q483="",B483,Q483))+1),0)))</f>
        <v/>
      </c>
      <c r="X483" s="15">
        <f>ROUND(N483*Settings!$B$9*W483,0)</f>
        <v/>
      </c>
      <c r="Y483" s="15">
        <f>S483+X483</f>
        <v/>
      </c>
      <c r="Z483" s="18">
        <f>IF(B483="","",DATE(YEAR(IF(Q483="",B483,Q483)),MONTH(IF(Q483="",B483,Q483)),1))</f>
        <v/>
      </c>
      <c r="AA483" s="9">
        <f>IF(B483="","","Q"&amp;(INT(MOD(MONTH(IF(Q483="",B483,Q483))-4,12)/3)+1))</f>
        <v/>
      </c>
      <c r="AB483" s="9">
        <f>IF(H483="","",IFERROR(INDEX(Rates!$M$5:$M$26,MATCH(H483,Rates!$A$5:$A$26,0)),""))</f>
        <v/>
      </c>
    </row>
    <row r="484">
      <c r="A484" s="9">
        <f>IF(B484="","",ROW()-4)</f>
        <v/>
      </c>
      <c r="B484" s="10" t="n"/>
      <c r="C484" s="11" t="n"/>
      <c r="D484" s="11" t="n"/>
      <c r="E484" s="9">
        <f>IF(B484="","",IF(D484="","No PAN",IF(AND(LEN(D484)=10,ISERROR(VALUE(LEFT(D484,1))),ISERROR(VALUE(MID(D484,5,1))),ISNUMBER(VALUE(MID(D484,6,4))),ISERROR(VALUE(RIGHT(D484,1)))),"Format OK","Check PAN")))</f>
        <v/>
      </c>
      <c r="F484" s="11" t="n"/>
      <c r="G484" s="9">
        <f>IF(B484="","",IF(F484&lt;&gt;"",F484,IF(E484&lt;&gt;"Format OK","Others",IF(OR(MID(D484,4,1)="P",MID(D484,4,1)="H"),"Individual/HUF",IF(MID(D484,4,1)="C","Company","Others")))))</f>
        <v/>
      </c>
      <c r="H484" s="11" t="n"/>
      <c r="I484" s="9">
        <f>IF(H484="","",IFERROR(INDEX(IF(G484="Individual/HUF",Rates!$C$5:$C$26,IF(G484="Company",Rates!$D$5:$D$26,Rates!$E$5:$E$26)),MATCH(H484,Rates!$A$5:$A$26,0)),"?"))</f>
        <v/>
      </c>
      <c r="J484" s="12" t="n"/>
      <c r="K484" s="13">
        <f>IF(H484="","",IFERROR(INDEX(IF(G484="Individual/HUF",Rates!$I$5:$I$26,IF(G484="Company",Rates!$J$5:$J$26,Rates!$K$5:$K$26)),MATCH(H484,Rates!$A$5:$A$26,0)),""))</f>
        <v/>
      </c>
      <c r="L484" s="14" t="n"/>
      <c r="M484" s="13">
        <f>IF(H484="","",IF(L484&lt;&gt;"",IF(E484="Format OK",L484,MAX(L484,INDEX(Rates!$L$5:$L$26,MATCH(H484,Rates!$A$5:$A$26,0)))),IF(K484="","rate?",IF(E484="Format OK",K484,MAX(K484,INDEX(Rates!$L$5:$L$26,MATCH(H484,Rates!$A$5:$A$26,0)))))))</f>
        <v/>
      </c>
      <c r="N484" s="15">
        <f>IF(OR(H484="",NOT(ISNUMBER(M484))),0,IF(AND(LEFT(P484,5)="Below",L484=""),0,ROUND(J484*M484,0)))</f>
        <v/>
      </c>
      <c r="O484" s="15">
        <f>IF(H484="","",SUMIFS($J$5:$J$504,$C$5:$C$504,C484,$H$5:$H$504,H484,$B$5:$B$504,"&lt;="&amp;B484,$B$5:$B$504,"&gt;="&amp;Settings!$B$5))</f>
        <v/>
      </c>
      <c r="P484" s="9">
        <f>IF(H484="","",IFERROR(IF(AND(INDEX(Rates!$F$5:$F$26,MATCH(H484,Rates!$A$5:$A$26,0))=0,INDEX(Rates!$G$5:$G$26,MATCH(H484,Rates!$A$5:$A$26,0))=0),"Deduct (no threshold)",IF(OR(AND(INDEX(Rates!$F$5:$F$26,MATCH(H484,Rates!$A$5:$A$26,0))&gt;0,J484&gt;INDEX(Rates!$F$5:$F$26,MATCH(H484,Rates!$A$5:$A$26,0))),AND(INDEX(Rates!$G$5:$G$26,MATCH(H484,Rates!$A$5:$A$26,0))&gt;0,O484&gt;INDEX(Rates!$G$5:$G$26,MATCH(H484,Rates!$A$5:$A$26,0)))),"Deduct","Below threshold: check")),"?"))</f>
        <v/>
      </c>
      <c r="Q484" s="10" t="n"/>
      <c r="R484" s="16">
        <f>IF(OR(B484="",Q484=""),0,IF(Q484&gt;B484,((YEAR(Q484)-YEAR(B484))*12+MONTH(Q484)-MONTH(B484)+1),0))</f>
        <v/>
      </c>
      <c r="S484" s="15">
        <f>ROUND(N484*Settings!$B$8*R484,0)</f>
        <v/>
      </c>
      <c r="T484" s="17">
        <f>IF(B484="","",IF(MONTH(IF(Q484="",B484,Q484))=3,DATE(YEAR(IF(Q484="",B484,Q484)),4,30),DATE(YEAR(IF(Q484="",B484,Q484)),MONTH(IF(Q484="",B484,Q484))+1,7)))</f>
        <v/>
      </c>
      <c r="U484" s="10" t="n"/>
      <c r="V484" s="11" t="n"/>
      <c r="W484" s="16">
        <f>IF(OR(B484="",N484=0),0,IF(U484="",IF(Settings!$B$4&gt;T484,((YEAR(Settings!$B$4)-YEAR(IF(Q484="",B484,Q484)))*12+MONTH(Settings!$B$4)-MONTH(IF(Q484="",B484,Q484))+1),0),IF(U484&gt;T484,((YEAR(U484)-YEAR(IF(Q484="",B484,Q484)))*12+MONTH(U484)-MONTH(IF(Q484="",B484,Q484))+1),0)))</f>
        <v/>
      </c>
      <c r="X484" s="15">
        <f>ROUND(N484*Settings!$B$9*W484,0)</f>
        <v/>
      </c>
      <c r="Y484" s="15">
        <f>S484+X484</f>
        <v/>
      </c>
      <c r="Z484" s="18">
        <f>IF(B484="","",DATE(YEAR(IF(Q484="",B484,Q484)),MONTH(IF(Q484="",B484,Q484)),1))</f>
        <v/>
      </c>
      <c r="AA484" s="9">
        <f>IF(B484="","","Q"&amp;(INT(MOD(MONTH(IF(Q484="",B484,Q484))-4,12)/3)+1))</f>
        <v/>
      </c>
      <c r="AB484" s="9">
        <f>IF(H484="","",IFERROR(INDEX(Rates!$M$5:$M$26,MATCH(H484,Rates!$A$5:$A$26,0)),""))</f>
        <v/>
      </c>
    </row>
    <row r="485">
      <c r="A485" s="9">
        <f>IF(B485="","",ROW()-4)</f>
        <v/>
      </c>
      <c r="B485" s="10" t="n"/>
      <c r="C485" s="11" t="n"/>
      <c r="D485" s="11" t="n"/>
      <c r="E485" s="9">
        <f>IF(B485="","",IF(D485="","No PAN",IF(AND(LEN(D485)=10,ISERROR(VALUE(LEFT(D485,1))),ISERROR(VALUE(MID(D485,5,1))),ISNUMBER(VALUE(MID(D485,6,4))),ISERROR(VALUE(RIGHT(D485,1)))),"Format OK","Check PAN")))</f>
        <v/>
      </c>
      <c r="F485" s="11" t="n"/>
      <c r="G485" s="9">
        <f>IF(B485="","",IF(F485&lt;&gt;"",F485,IF(E485&lt;&gt;"Format OK","Others",IF(OR(MID(D485,4,1)="P",MID(D485,4,1)="H"),"Individual/HUF",IF(MID(D485,4,1)="C","Company","Others")))))</f>
        <v/>
      </c>
      <c r="H485" s="11" t="n"/>
      <c r="I485" s="9">
        <f>IF(H485="","",IFERROR(INDEX(IF(G485="Individual/HUF",Rates!$C$5:$C$26,IF(G485="Company",Rates!$D$5:$D$26,Rates!$E$5:$E$26)),MATCH(H485,Rates!$A$5:$A$26,0)),"?"))</f>
        <v/>
      </c>
      <c r="J485" s="12" t="n"/>
      <c r="K485" s="13">
        <f>IF(H485="","",IFERROR(INDEX(IF(G485="Individual/HUF",Rates!$I$5:$I$26,IF(G485="Company",Rates!$J$5:$J$26,Rates!$K$5:$K$26)),MATCH(H485,Rates!$A$5:$A$26,0)),""))</f>
        <v/>
      </c>
      <c r="L485" s="14" t="n"/>
      <c r="M485" s="13">
        <f>IF(H485="","",IF(L485&lt;&gt;"",IF(E485="Format OK",L485,MAX(L485,INDEX(Rates!$L$5:$L$26,MATCH(H485,Rates!$A$5:$A$26,0)))),IF(K485="","rate?",IF(E485="Format OK",K485,MAX(K485,INDEX(Rates!$L$5:$L$26,MATCH(H485,Rates!$A$5:$A$26,0)))))))</f>
        <v/>
      </c>
      <c r="N485" s="15">
        <f>IF(OR(H485="",NOT(ISNUMBER(M485))),0,IF(AND(LEFT(P485,5)="Below",L485=""),0,ROUND(J485*M485,0)))</f>
        <v/>
      </c>
      <c r="O485" s="15">
        <f>IF(H485="","",SUMIFS($J$5:$J$504,$C$5:$C$504,C485,$H$5:$H$504,H485,$B$5:$B$504,"&lt;="&amp;B485,$B$5:$B$504,"&gt;="&amp;Settings!$B$5))</f>
        <v/>
      </c>
      <c r="P485" s="9">
        <f>IF(H485="","",IFERROR(IF(AND(INDEX(Rates!$F$5:$F$26,MATCH(H485,Rates!$A$5:$A$26,0))=0,INDEX(Rates!$G$5:$G$26,MATCH(H485,Rates!$A$5:$A$26,0))=0),"Deduct (no threshold)",IF(OR(AND(INDEX(Rates!$F$5:$F$26,MATCH(H485,Rates!$A$5:$A$26,0))&gt;0,J485&gt;INDEX(Rates!$F$5:$F$26,MATCH(H485,Rates!$A$5:$A$26,0))),AND(INDEX(Rates!$G$5:$G$26,MATCH(H485,Rates!$A$5:$A$26,0))&gt;0,O485&gt;INDEX(Rates!$G$5:$G$26,MATCH(H485,Rates!$A$5:$A$26,0)))),"Deduct","Below threshold: check")),"?"))</f>
        <v/>
      </c>
      <c r="Q485" s="10" t="n"/>
      <c r="R485" s="16">
        <f>IF(OR(B485="",Q485=""),0,IF(Q485&gt;B485,((YEAR(Q485)-YEAR(B485))*12+MONTH(Q485)-MONTH(B485)+1),0))</f>
        <v/>
      </c>
      <c r="S485" s="15">
        <f>ROUND(N485*Settings!$B$8*R485,0)</f>
        <v/>
      </c>
      <c r="T485" s="17">
        <f>IF(B485="","",IF(MONTH(IF(Q485="",B485,Q485))=3,DATE(YEAR(IF(Q485="",B485,Q485)),4,30),DATE(YEAR(IF(Q485="",B485,Q485)),MONTH(IF(Q485="",B485,Q485))+1,7)))</f>
        <v/>
      </c>
      <c r="U485" s="10" t="n"/>
      <c r="V485" s="11" t="n"/>
      <c r="W485" s="16">
        <f>IF(OR(B485="",N485=0),0,IF(U485="",IF(Settings!$B$4&gt;T485,((YEAR(Settings!$B$4)-YEAR(IF(Q485="",B485,Q485)))*12+MONTH(Settings!$B$4)-MONTH(IF(Q485="",B485,Q485))+1),0),IF(U485&gt;T485,((YEAR(U485)-YEAR(IF(Q485="",B485,Q485)))*12+MONTH(U485)-MONTH(IF(Q485="",B485,Q485))+1),0)))</f>
        <v/>
      </c>
      <c r="X485" s="15">
        <f>ROUND(N485*Settings!$B$9*W485,0)</f>
        <v/>
      </c>
      <c r="Y485" s="15">
        <f>S485+X485</f>
        <v/>
      </c>
      <c r="Z485" s="18">
        <f>IF(B485="","",DATE(YEAR(IF(Q485="",B485,Q485)),MONTH(IF(Q485="",B485,Q485)),1))</f>
        <v/>
      </c>
      <c r="AA485" s="9">
        <f>IF(B485="","","Q"&amp;(INT(MOD(MONTH(IF(Q485="",B485,Q485))-4,12)/3)+1))</f>
        <v/>
      </c>
      <c r="AB485" s="9">
        <f>IF(H485="","",IFERROR(INDEX(Rates!$M$5:$M$26,MATCH(H485,Rates!$A$5:$A$26,0)),""))</f>
        <v/>
      </c>
    </row>
    <row r="486">
      <c r="A486" s="9">
        <f>IF(B486="","",ROW()-4)</f>
        <v/>
      </c>
      <c r="B486" s="10" t="n"/>
      <c r="C486" s="11" t="n"/>
      <c r="D486" s="11" t="n"/>
      <c r="E486" s="9">
        <f>IF(B486="","",IF(D486="","No PAN",IF(AND(LEN(D486)=10,ISERROR(VALUE(LEFT(D486,1))),ISERROR(VALUE(MID(D486,5,1))),ISNUMBER(VALUE(MID(D486,6,4))),ISERROR(VALUE(RIGHT(D486,1)))),"Format OK","Check PAN")))</f>
        <v/>
      </c>
      <c r="F486" s="11" t="n"/>
      <c r="G486" s="9">
        <f>IF(B486="","",IF(F486&lt;&gt;"",F486,IF(E486&lt;&gt;"Format OK","Others",IF(OR(MID(D486,4,1)="P",MID(D486,4,1)="H"),"Individual/HUF",IF(MID(D486,4,1)="C","Company","Others")))))</f>
        <v/>
      </c>
      <c r="H486" s="11" t="n"/>
      <c r="I486" s="9">
        <f>IF(H486="","",IFERROR(INDEX(IF(G486="Individual/HUF",Rates!$C$5:$C$26,IF(G486="Company",Rates!$D$5:$D$26,Rates!$E$5:$E$26)),MATCH(H486,Rates!$A$5:$A$26,0)),"?"))</f>
        <v/>
      </c>
      <c r="J486" s="12" t="n"/>
      <c r="K486" s="13">
        <f>IF(H486="","",IFERROR(INDEX(IF(G486="Individual/HUF",Rates!$I$5:$I$26,IF(G486="Company",Rates!$J$5:$J$26,Rates!$K$5:$K$26)),MATCH(H486,Rates!$A$5:$A$26,0)),""))</f>
        <v/>
      </c>
      <c r="L486" s="14" t="n"/>
      <c r="M486" s="13">
        <f>IF(H486="","",IF(L486&lt;&gt;"",IF(E486="Format OK",L486,MAX(L486,INDEX(Rates!$L$5:$L$26,MATCH(H486,Rates!$A$5:$A$26,0)))),IF(K486="","rate?",IF(E486="Format OK",K486,MAX(K486,INDEX(Rates!$L$5:$L$26,MATCH(H486,Rates!$A$5:$A$26,0)))))))</f>
        <v/>
      </c>
      <c r="N486" s="15">
        <f>IF(OR(H486="",NOT(ISNUMBER(M486))),0,IF(AND(LEFT(P486,5)="Below",L486=""),0,ROUND(J486*M486,0)))</f>
        <v/>
      </c>
      <c r="O486" s="15">
        <f>IF(H486="","",SUMIFS($J$5:$J$504,$C$5:$C$504,C486,$H$5:$H$504,H486,$B$5:$B$504,"&lt;="&amp;B486,$B$5:$B$504,"&gt;="&amp;Settings!$B$5))</f>
        <v/>
      </c>
      <c r="P486" s="9">
        <f>IF(H486="","",IFERROR(IF(AND(INDEX(Rates!$F$5:$F$26,MATCH(H486,Rates!$A$5:$A$26,0))=0,INDEX(Rates!$G$5:$G$26,MATCH(H486,Rates!$A$5:$A$26,0))=0),"Deduct (no threshold)",IF(OR(AND(INDEX(Rates!$F$5:$F$26,MATCH(H486,Rates!$A$5:$A$26,0))&gt;0,J486&gt;INDEX(Rates!$F$5:$F$26,MATCH(H486,Rates!$A$5:$A$26,0))),AND(INDEX(Rates!$G$5:$G$26,MATCH(H486,Rates!$A$5:$A$26,0))&gt;0,O486&gt;INDEX(Rates!$G$5:$G$26,MATCH(H486,Rates!$A$5:$A$26,0)))),"Deduct","Below threshold: check")),"?"))</f>
        <v/>
      </c>
      <c r="Q486" s="10" t="n"/>
      <c r="R486" s="16">
        <f>IF(OR(B486="",Q486=""),0,IF(Q486&gt;B486,((YEAR(Q486)-YEAR(B486))*12+MONTH(Q486)-MONTH(B486)+1),0))</f>
        <v/>
      </c>
      <c r="S486" s="15">
        <f>ROUND(N486*Settings!$B$8*R486,0)</f>
        <v/>
      </c>
      <c r="T486" s="17">
        <f>IF(B486="","",IF(MONTH(IF(Q486="",B486,Q486))=3,DATE(YEAR(IF(Q486="",B486,Q486)),4,30),DATE(YEAR(IF(Q486="",B486,Q486)),MONTH(IF(Q486="",B486,Q486))+1,7)))</f>
        <v/>
      </c>
      <c r="U486" s="10" t="n"/>
      <c r="V486" s="11" t="n"/>
      <c r="W486" s="16">
        <f>IF(OR(B486="",N486=0),0,IF(U486="",IF(Settings!$B$4&gt;T486,((YEAR(Settings!$B$4)-YEAR(IF(Q486="",B486,Q486)))*12+MONTH(Settings!$B$4)-MONTH(IF(Q486="",B486,Q486))+1),0),IF(U486&gt;T486,((YEAR(U486)-YEAR(IF(Q486="",B486,Q486)))*12+MONTH(U486)-MONTH(IF(Q486="",B486,Q486))+1),0)))</f>
        <v/>
      </c>
      <c r="X486" s="15">
        <f>ROUND(N486*Settings!$B$9*W486,0)</f>
        <v/>
      </c>
      <c r="Y486" s="15">
        <f>S486+X486</f>
        <v/>
      </c>
      <c r="Z486" s="18">
        <f>IF(B486="","",DATE(YEAR(IF(Q486="",B486,Q486)),MONTH(IF(Q486="",B486,Q486)),1))</f>
        <v/>
      </c>
      <c r="AA486" s="9">
        <f>IF(B486="","","Q"&amp;(INT(MOD(MONTH(IF(Q486="",B486,Q486))-4,12)/3)+1))</f>
        <v/>
      </c>
      <c r="AB486" s="9">
        <f>IF(H486="","",IFERROR(INDEX(Rates!$M$5:$M$26,MATCH(H486,Rates!$A$5:$A$26,0)),""))</f>
        <v/>
      </c>
    </row>
    <row r="487">
      <c r="A487" s="9">
        <f>IF(B487="","",ROW()-4)</f>
        <v/>
      </c>
      <c r="B487" s="10" t="n"/>
      <c r="C487" s="11" t="n"/>
      <c r="D487" s="11" t="n"/>
      <c r="E487" s="9">
        <f>IF(B487="","",IF(D487="","No PAN",IF(AND(LEN(D487)=10,ISERROR(VALUE(LEFT(D487,1))),ISERROR(VALUE(MID(D487,5,1))),ISNUMBER(VALUE(MID(D487,6,4))),ISERROR(VALUE(RIGHT(D487,1)))),"Format OK","Check PAN")))</f>
        <v/>
      </c>
      <c r="F487" s="11" t="n"/>
      <c r="G487" s="9">
        <f>IF(B487="","",IF(F487&lt;&gt;"",F487,IF(E487&lt;&gt;"Format OK","Others",IF(OR(MID(D487,4,1)="P",MID(D487,4,1)="H"),"Individual/HUF",IF(MID(D487,4,1)="C","Company","Others")))))</f>
        <v/>
      </c>
      <c r="H487" s="11" t="n"/>
      <c r="I487" s="9">
        <f>IF(H487="","",IFERROR(INDEX(IF(G487="Individual/HUF",Rates!$C$5:$C$26,IF(G487="Company",Rates!$D$5:$D$26,Rates!$E$5:$E$26)),MATCH(H487,Rates!$A$5:$A$26,0)),"?"))</f>
        <v/>
      </c>
      <c r="J487" s="12" t="n"/>
      <c r="K487" s="13">
        <f>IF(H487="","",IFERROR(INDEX(IF(G487="Individual/HUF",Rates!$I$5:$I$26,IF(G487="Company",Rates!$J$5:$J$26,Rates!$K$5:$K$26)),MATCH(H487,Rates!$A$5:$A$26,0)),""))</f>
        <v/>
      </c>
      <c r="L487" s="14" t="n"/>
      <c r="M487" s="13">
        <f>IF(H487="","",IF(L487&lt;&gt;"",IF(E487="Format OK",L487,MAX(L487,INDEX(Rates!$L$5:$L$26,MATCH(H487,Rates!$A$5:$A$26,0)))),IF(K487="","rate?",IF(E487="Format OK",K487,MAX(K487,INDEX(Rates!$L$5:$L$26,MATCH(H487,Rates!$A$5:$A$26,0)))))))</f>
        <v/>
      </c>
      <c r="N487" s="15">
        <f>IF(OR(H487="",NOT(ISNUMBER(M487))),0,IF(AND(LEFT(P487,5)="Below",L487=""),0,ROUND(J487*M487,0)))</f>
        <v/>
      </c>
      <c r="O487" s="15">
        <f>IF(H487="","",SUMIFS($J$5:$J$504,$C$5:$C$504,C487,$H$5:$H$504,H487,$B$5:$B$504,"&lt;="&amp;B487,$B$5:$B$504,"&gt;="&amp;Settings!$B$5))</f>
        <v/>
      </c>
      <c r="P487" s="9">
        <f>IF(H487="","",IFERROR(IF(AND(INDEX(Rates!$F$5:$F$26,MATCH(H487,Rates!$A$5:$A$26,0))=0,INDEX(Rates!$G$5:$G$26,MATCH(H487,Rates!$A$5:$A$26,0))=0),"Deduct (no threshold)",IF(OR(AND(INDEX(Rates!$F$5:$F$26,MATCH(H487,Rates!$A$5:$A$26,0))&gt;0,J487&gt;INDEX(Rates!$F$5:$F$26,MATCH(H487,Rates!$A$5:$A$26,0))),AND(INDEX(Rates!$G$5:$G$26,MATCH(H487,Rates!$A$5:$A$26,0))&gt;0,O487&gt;INDEX(Rates!$G$5:$G$26,MATCH(H487,Rates!$A$5:$A$26,0)))),"Deduct","Below threshold: check")),"?"))</f>
        <v/>
      </c>
      <c r="Q487" s="10" t="n"/>
      <c r="R487" s="16">
        <f>IF(OR(B487="",Q487=""),0,IF(Q487&gt;B487,((YEAR(Q487)-YEAR(B487))*12+MONTH(Q487)-MONTH(B487)+1),0))</f>
        <v/>
      </c>
      <c r="S487" s="15">
        <f>ROUND(N487*Settings!$B$8*R487,0)</f>
        <v/>
      </c>
      <c r="T487" s="17">
        <f>IF(B487="","",IF(MONTH(IF(Q487="",B487,Q487))=3,DATE(YEAR(IF(Q487="",B487,Q487)),4,30),DATE(YEAR(IF(Q487="",B487,Q487)),MONTH(IF(Q487="",B487,Q487))+1,7)))</f>
        <v/>
      </c>
      <c r="U487" s="10" t="n"/>
      <c r="V487" s="11" t="n"/>
      <c r="W487" s="16">
        <f>IF(OR(B487="",N487=0),0,IF(U487="",IF(Settings!$B$4&gt;T487,((YEAR(Settings!$B$4)-YEAR(IF(Q487="",B487,Q487)))*12+MONTH(Settings!$B$4)-MONTH(IF(Q487="",B487,Q487))+1),0),IF(U487&gt;T487,((YEAR(U487)-YEAR(IF(Q487="",B487,Q487)))*12+MONTH(U487)-MONTH(IF(Q487="",B487,Q487))+1),0)))</f>
        <v/>
      </c>
      <c r="X487" s="15">
        <f>ROUND(N487*Settings!$B$9*W487,0)</f>
        <v/>
      </c>
      <c r="Y487" s="15">
        <f>S487+X487</f>
        <v/>
      </c>
      <c r="Z487" s="18">
        <f>IF(B487="","",DATE(YEAR(IF(Q487="",B487,Q487)),MONTH(IF(Q487="",B487,Q487)),1))</f>
        <v/>
      </c>
      <c r="AA487" s="9">
        <f>IF(B487="","","Q"&amp;(INT(MOD(MONTH(IF(Q487="",B487,Q487))-4,12)/3)+1))</f>
        <v/>
      </c>
      <c r="AB487" s="9">
        <f>IF(H487="","",IFERROR(INDEX(Rates!$M$5:$M$26,MATCH(H487,Rates!$A$5:$A$26,0)),""))</f>
        <v/>
      </c>
    </row>
    <row r="488">
      <c r="A488" s="9">
        <f>IF(B488="","",ROW()-4)</f>
        <v/>
      </c>
      <c r="B488" s="10" t="n"/>
      <c r="C488" s="11" t="n"/>
      <c r="D488" s="11" t="n"/>
      <c r="E488" s="9">
        <f>IF(B488="","",IF(D488="","No PAN",IF(AND(LEN(D488)=10,ISERROR(VALUE(LEFT(D488,1))),ISERROR(VALUE(MID(D488,5,1))),ISNUMBER(VALUE(MID(D488,6,4))),ISERROR(VALUE(RIGHT(D488,1)))),"Format OK","Check PAN")))</f>
        <v/>
      </c>
      <c r="F488" s="11" t="n"/>
      <c r="G488" s="9">
        <f>IF(B488="","",IF(F488&lt;&gt;"",F488,IF(E488&lt;&gt;"Format OK","Others",IF(OR(MID(D488,4,1)="P",MID(D488,4,1)="H"),"Individual/HUF",IF(MID(D488,4,1)="C","Company","Others")))))</f>
        <v/>
      </c>
      <c r="H488" s="11" t="n"/>
      <c r="I488" s="9">
        <f>IF(H488="","",IFERROR(INDEX(IF(G488="Individual/HUF",Rates!$C$5:$C$26,IF(G488="Company",Rates!$D$5:$D$26,Rates!$E$5:$E$26)),MATCH(H488,Rates!$A$5:$A$26,0)),"?"))</f>
        <v/>
      </c>
      <c r="J488" s="12" t="n"/>
      <c r="K488" s="13">
        <f>IF(H488="","",IFERROR(INDEX(IF(G488="Individual/HUF",Rates!$I$5:$I$26,IF(G488="Company",Rates!$J$5:$J$26,Rates!$K$5:$K$26)),MATCH(H488,Rates!$A$5:$A$26,0)),""))</f>
        <v/>
      </c>
      <c r="L488" s="14" t="n"/>
      <c r="M488" s="13">
        <f>IF(H488="","",IF(L488&lt;&gt;"",IF(E488="Format OK",L488,MAX(L488,INDEX(Rates!$L$5:$L$26,MATCH(H488,Rates!$A$5:$A$26,0)))),IF(K488="","rate?",IF(E488="Format OK",K488,MAX(K488,INDEX(Rates!$L$5:$L$26,MATCH(H488,Rates!$A$5:$A$26,0)))))))</f>
        <v/>
      </c>
      <c r="N488" s="15">
        <f>IF(OR(H488="",NOT(ISNUMBER(M488))),0,IF(AND(LEFT(P488,5)="Below",L488=""),0,ROUND(J488*M488,0)))</f>
        <v/>
      </c>
      <c r="O488" s="15">
        <f>IF(H488="","",SUMIFS($J$5:$J$504,$C$5:$C$504,C488,$H$5:$H$504,H488,$B$5:$B$504,"&lt;="&amp;B488,$B$5:$B$504,"&gt;="&amp;Settings!$B$5))</f>
        <v/>
      </c>
      <c r="P488" s="9">
        <f>IF(H488="","",IFERROR(IF(AND(INDEX(Rates!$F$5:$F$26,MATCH(H488,Rates!$A$5:$A$26,0))=0,INDEX(Rates!$G$5:$G$26,MATCH(H488,Rates!$A$5:$A$26,0))=0),"Deduct (no threshold)",IF(OR(AND(INDEX(Rates!$F$5:$F$26,MATCH(H488,Rates!$A$5:$A$26,0))&gt;0,J488&gt;INDEX(Rates!$F$5:$F$26,MATCH(H488,Rates!$A$5:$A$26,0))),AND(INDEX(Rates!$G$5:$G$26,MATCH(H488,Rates!$A$5:$A$26,0))&gt;0,O488&gt;INDEX(Rates!$G$5:$G$26,MATCH(H488,Rates!$A$5:$A$26,0)))),"Deduct","Below threshold: check")),"?"))</f>
        <v/>
      </c>
      <c r="Q488" s="10" t="n"/>
      <c r="R488" s="16">
        <f>IF(OR(B488="",Q488=""),0,IF(Q488&gt;B488,((YEAR(Q488)-YEAR(B488))*12+MONTH(Q488)-MONTH(B488)+1),0))</f>
        <v/>
      </c>
      <c r="S488" s="15">
        <f>ROUND(N488*Settings!$B$8*R488,0)</f>
        <v/>
      </c>
      <c r="T488" s="17">
        <f>IF(B488="","",IF(MONTH(IF(Q488="",B488,Q488))=3,DATE(YEAR(IF(Q488="",B488,Q488)),4,30),DATE(YEAR(IF(Q488="",B488,Q488)),MONTH(IF(Q488="",B488,Q488))+1,7)))</f>
        <v/>
      </c>
      <c r="U488" s="10" t="n"/>
      <c r="V488" s="11" t="n"/>
      <c r="W488" s="16">
        <f>IF(OR(B488="",N488=0),0,IF(U488="",IF(Settings!$B$4&gt;T488,((YEAR(Settings!$B$4)-YEAR(IF(Q488="",B488,Q488)))*12+MONTH(Settings!$B$4)-MONTH(IF(Q488="",B488,Q488))+1),0),IF(U488&gt;T488,((YEAR(U488)-YEAR(IF(Q488="",B488,Q488)))*12+MONTH(U488)-MONTH(IF(Q488="",B488,Q488))+1),0)))</f>
        <v/>
      </c>
      <c r="X488" s="15">
        <f>ROUND(N488*Settings!$B$9*W488,0)</f>
        <v/>
      </c>
      <c r="Y488" s="15">
        <f>S488+X488</f>
        <v/>
      </c>
      <c r="Z488" s="18">
        <f>IF(B488="","",DATE(YEAR(IF(Q488="",B488,Q488)),MONTH(IF(Q488="",B488,Q488)),1))</f>
        <v/>
      </c>
      <c r="AA488" s="9">
        <f>IF(B488="","","Q"&amp;(INT(MOD(MONTH(IF(Q488="",B488,Q488))-4,12)/3)+1))</f>
        <v/>
      </c>
      <c r="AB488" s="9">
        <f>IF(H488="","",IFERROR(INDEX(Rates!$M$5:$M$26,MATCH(H488,Rates!$A$5:$A$26,0)),""))</f>
        <v/>
      </c>
    </row>
    <row r="489">
      <c r="A489" s="9">
        <f>IF(B489="","",ROW()-4)</f>
        <v/>
      </c>
      <c r="B489" s="10" t="n"/>
      <c r="C489" s="11" t="n"/>
      <c r="D489" s="11" t="n"/>
      <c r="E489" s="9">
        <f>IF(B489="","",IF(D489="","No PAN",IF(AND(LEN(D489)=10,ISERROR(VALUE(LEFT(D489,1))),ISERROR(VALUE(MID(D489,5,1))),ISNUMBER(VALUE(MID(D489,6,4))),ISERROR(VALUE(RIGHT(D489,1)))),"Format OK","Check PAN")))</f>
        <v/>
      </c>
      <c r="F489" s="11" t="n"/>
      <c r="G489" s="9">
        <f>IF(B489="","",IF(F489&lt;&gt;"",F489,IF(E489&lt;&gt;"Format OK","Others",IF(OR(MID(D489,4,1)="P",MID(D489,4,1)="H"),"Individual/HUF",IF(MID(D489,4,1)="C","Company","Others")))))</f>
        <v/>
      </c>
      <c r="H489" s="11" t="n"/>
      <c r="I489" s="9">
        <f>IF(H489="","",IFERROR(INDEX(IF(G489="Individual/HUF",Rates!$C$5:$C$26,IF(G489="Company",Rates!$D$5:$D$26,Rates!$E$5:$E$26)),MATCH(H489,Rates!$A$5:$A$26,0)),"?"))</f>
        <v/>
      </c>
      <c r="J489" s="12" t="n"/>
      <c r="K489" s="13">
        <f>IF(H489="","",IFERROR(INDEX(IF(G489="Individual/HUF",Rates!$I$5:$I$26,IF(G489="Company",Rates!$J$5:$J$26,Rates!$K$5:$K$26)),MATCH(H489,Rates!$A$5:$A$26,0)),""))</f>
        <v/>
      </c>
      <c r="L489" s="14" t="n"/>
      <c r="M489" s="13">
        <f>IF(H489="","",IF(L489&lt;&gt;"",IF(E489="Format OK",L489,MAX(L489,INDEX(Rates!$L$5:$L$26,MATCH(H489,Rates!$A$5:$A$26,0)))),IF(K489="","rate?",IF(E489="Format OK",K489,MAX(K489,INDEX(Rates!$L$5:$L$26,MATCH(H489,Rates!$A$5:$A$26,0)))))))</f>
        <v/>
      </c>
      <c r="N489" s="15">
        <f>IF(OR(H489="",NOT(ISNUMBER(M489))),0,IF(AND(LEFT(P489,5)="Below",L489=""),0,ROUND(J489*M489,0)))</f>
        <v/>
      </c>
      <c r="O489" s="15">
        <f>IF(H489="","",SUMIFS($J$5:$J$504,$C$5:$C$504,C489,$H$5:$H$504,H489,$B$5:$B$504,"&lt;="&amp;B489,$B$5:$B$504,"&gt;="&amp;Settings!$B$5))</f>
        <v/>
      </c>
      <c r="P489" s="9">
        <f>IF(H489="","",IFERROR(IF(AND(INDEX(Rates!$F$5:$F$26,MATCH(H489,Rates!$A$5:$A$26,0))=0,INDEX(Rates!$G$5:$G$26,MATCH(H489,Rates!$A$5:$A$26,0))=0),"Deduct (no threshold)",IF(OR(AND(INDEX(Rates!$F$5:$F$26,MATCH(H489,Rates!$A$5:$A$26,0))&gt;0,J489&gt;INDEX(Rates!$F$5:$F$26,MATCH(H489,Rates!$A$5:$A$26,0))),AND(INDEX(Rates!$G$5:$G$26,MATCH(H489,Rates!$A$5:$A$26,0))&gt;0,O489&gt;INDEX(Rates!$G$5:$G$26,MATCH(H489,Rates!$A$5:$A$26,0)))),"Deduct","Below threshold: check")),"?"))</f>
        <v/>
      </c>
      <c r="Q489" s="10" t="n"/>
      <c r="R489" s="16">
        <f>IF(OR(B489="",Q489=""),0,IF(Q489&gt;B489,((YEAR(Q489)-YEAR(B489))*12+MONTH(Q489)-MONTH(B489)+1),0))</f>
        <v/>
      </c>
      <c r="S489" s="15">
        <f>ROUND(N489*Settings!$B$8*R489,0)</f>
        <v/>
      </c>
      <c r="T489" s="17">
        <f>IF(B489="","",IF(MONTH(IF(Q489="",B489,Q489))=3,DATE(YEAR(IF(Q489="",B489,Q489)),4,30),DATE(YEAR(IF(Q489="",B489,Q489)),MONTH(IF(Q489="",B489,Q489))+1,7)))</f>
        <v/>
      </c>
      <c r="U489" s="10" t="n"/>
      <c r="V489" s="11" t="n"/>
      <c r="W489" s="16">
        <f>IF(OR(B489="",N489=0),0,IF(U489="",IF(Settings!$B$4&gt;T489,((YEAR(Settings!$B$4)-YEAR(IF(Q489="",B489,Q489)))*12+MONTH(Settings!$B$4)-MONTH(IF(Q489="",B489,Q489))+1),0),IF(U489&gt;T489,((YEAR(U489)-YEAR(IF(Q489="",B489,Q489)))*12+MONTH(U489)-MONTH(IF(Q489="",B489,Q489))+1),0)))</f>
        <v/>
      </c>
      <c r="X489" s="15">
        <f>ROUND(N489*Settings!$B$9*W489,0)</f>
        <v/>
      </c>
      <c r="Y489" s="15">
        <f>S489+X489</f>
        <v/>
      </c>
      <c r="Z489" s="18">
        <f>IF(B489="","",DATE(YEAR(IF(Q489="",B489,Q489)),MONTH(IF(Q489="",B489,Q489)),1))</f>
        <v/>
      </c>
      <c r="AA489" s="9">
        <f>IF(B489="","","Q"&amp;(INT(MOD(MONTH(IF(Q489="",B489,Q489))-4,12)/3)+1))</f>
        <v/>
      </c>
      <c r="AB489" s="9">
        <f>IF(H489="","",IFERROR(INDEX(Rates!$M$5:$M$26,MATCH(H489,Rates!$A$5:$A$26,0)),""))</f>
        <v/>
      </c>
    </row>
    <row r="490">
      <c r="A490" s="9">
        <f>IF(B490="","",ROW()-4)</f>
        <v/>
      </c>
      <c r="B490" s="10" t="n"/>
      <c r="C490" s="11" t="n"/>
      <c r="D490" s="11" t="n"/>
      <c r="E490" s="9">
        <f>IF(B490="","",IF(D490="","No PAN",IF(AND(LEN(D490)=10,ISERROR(VALUE(LEFT(D490,1))),ISERROR(VALUE(MID(D490,5,1))),ISNUMBER(VALUE(MID(D490,6,4))),ISERROR(VALUE(RIGHT(D490,1)))),"Format OK","Check PAN")))</f>
        <v/>
      </c>
      <c r="F490" s="11" t="n"/>
      <c r="G490" s="9">
        <f>IF(B490="","",IF(F490&lt;&gt;"",F490,IF(E490&lt;&gt;"Format OK","Others",IF(OR(MID(D490,4,1)="P",MID(D490,4,1)="H"),"Individual/HUF",IF(MID(D490,4,1)="C","Company","Others")))))</f>
        <v/>
      </c>
      <c r="H490" s="11" t="n"/>
      <c r="I490" s="9">
        <f>IF(H490="","",IFERROR(INDEX(IF(G490="Individual/HUF",Rates!$C$5:$C$26,IF(G490="Company",Rates!$D$5:$D$26,Rates!$E$5:$E$26)),MATCH(H490,Rates!$A$5:$A$26,0)),"?"))</f>
        <v/>
      </c>
      <c r="J490" s="12" t="n"/>
      <c r="K490" s="13">
        <f>IF(H490="","",IFERROR(INDEX(IF(G490="Individual/HUF",Rates!$I$5:$I$26,IF(G490="Company",Rates!$J$5:$J$26,Rates!$K$5:$K$26)),MATCH(H490,Rates!$A$5:$A$26,0)),""))</f>
        <v/>
      </c>
      <c r="L490" s="14" t="n"/>
      <c r="M490" s="13">
        <f>IF(H490="","",IF(L490&lt;&gt;"",IF(E490="Format OK",L490,MAX(L490,INDEX(Rates!$L$5:$L$26,MATCH(H490,Rates!$A$5:$A$26,0)))),IF(K490="","rate?",IF(E490="Format OK",K490,MAX(K490,INDEX(Rates!$L$5:$L$26,MATCH(H490,Rates!$A$5:$A$26,0)))))))</f>
        <v/>
      </c>
      <c r="N490" s="15">
        <f>IF(OR(H490="",NOT(ISNUMBER(M490))),0,IF(AND(LEFT(P490,5)="Below",L490=""),0,ROUND(J490*M490,0)))</f>
        <v/>
      </c>
      <c r="O490" s="15">
        <f>IF(H490="","",SUMIFS($J$5:$J$504,$C$5:$C$504,C490,$H$5:$H$504,H490,$B$5:$B$504,"&lt;="&amp;B490,$B$5:$B$504,"&gt;="&amp;Settings!$B$5))</f>
        <v/>
      </c>
      <c r="P490" s="9">
        <f>IF(H490="","",IFERROR(IF(AND(INDEX(Rates!$F$5:$F$26,MATCH(H490,Rates!$A$5:$A$26,0))=0,INDEX(Rates!$G$5:$G$26,MATCH(H490,Rates!$A$5:$A$26,0))=0),"Deduct (no threshold)",IF(OR(AND(INDEX(Rates!$F$5:$F$26,MATCH(H490,Rates!$A$5:$A$26,0))&gt;0,J490&gt;INDEX(Rates!$F$5:$F$26,MATCH(H490,Rates!$A$5:$A$26,0))),AND(INDEX(Rates!$G$5:$G$26,MATCH(H490,Rates!$A$5:$A$26,0))&gt;0,O490&gt;INDEX(Rates!$G$5:$G$26,MATCH(H490,Rates!$A$5:$A$26,0)))),"Deduct","Below threshold: check")),"?"))</f>
        <v/>
      </c>
      <c r="Q490" s="10" t="n"/>
      <c r="R490" s="16">
        <f>IF(OR(B490="",Q490=""),0,IF(Q490&gt;B490,((YEAR(Q490)-YEAR(B490))*12+MONTH(Q490)-MONTH(B490)+1),0))</f>
        <v/>
      </c>
      <c r="S490" s="15">
        <f>ROUND(N490*Settings!$B$8*R490,0)</f>
        <v/>
      </c>
      <c r="T490" s="17">
        <f>IF(B490="","",IF(MONTH(IF(Q490="",B490,Q490))=3,DATE(YEAR(IF(Q490="",B490,Q490)),4,30),DATE(YEAR(IF(Q490="",B490,Q490)),MONTH(IF(Q490="",B490,Q490))+1,7)))</f>
        <v/>
      </c>
      <c r="U490" s="10" t="n"/>
      <c r="V490" s="11" t="n"/>
      <c r="W490" s="16">
        <f>IF(OR(B490="",N490=0),0,IF(U490="",IF(Settings!$B$4&gt;T490,((YEAR(Settings!$B$4)-YEAR(IF(Q490="",B490,Q490)))*12+MONTH(Settings!$B$4)-MONTH(IF(Q490="",B490,Q490))+1),0),IF(U490&gt;T490,((YEAR(U490)-YEAR(IF(Q490="",B490,Q490)))*12+MONTH(U490)-MONTH(IF(Q490="",B490,Q490))+1),0)))</f>
        <v/>
      </c>
      <c r="X490" s="15">
        <f>ROUND(N490*Settings!$B$9*W490,0)</f>
        <v/>
      </c>
      <c r="Y490" s="15">
        <f>S490+X490</f>
        <v/>
      </c>
      <c r="Z490" s="18">
        <f>IF(B490="","",DATE(YEAR(IF(Q490="",B490,Q490)),MONTH(IF(Q490="",B490,Q490)),1))</f>
        <v/>
      </c>
      <c r="AA490" s="9">
        <f>IF(B490="","","Q"&amp;(INT(MOD(MONTH(IF(Q490="",B490,Q490))-4,12)/3)+1))</f>
        <v/>
      </c>
      <c r="AB490" s="9">
        <f>IF(H490="","",IFERROR(INDEX(Rates!$M$5:$M$26,MATCH(H490,Rates!$A$5:$A$26,0)),""))</f>
        <v/>
      </c>
    </row>
    <row r="491">
      <c r="A491" s="9">
        <f>IF(B491="","",ROW()-4)</f>
        <v/>
      </c>
      <c r="B491" s="10" t="n"/>
      <c r="C491" s="11" t="n"/>
      <c r="D491" s="11" t="n"/>
      <c r="E491" s="9">
        <f>IF(B491="","",IF(D491="","No PAN",IF(AND(LEN(D491)=10,ISERROR(VALUE(LEFT(D491,1))),ISERROR(VALUE(MID(D491,5,1))),ISNUMBER(VALUE(MID(D491,6,4))),ISERROR(VALUE(RIGHT(D491,1)))),"Format OK","Check PAN")))</f>
        <v/>
      </c>
      <c r="F491" s="11" t="n"/>
      <c r="G491" s="9">
        <f>IF(B491="","",IF(F491&lt;&gt;"",F491,IF(E491&lt;&gt;"Format OK","Others",IF(OR(MID(D491,4,1)="P",MID(D491,4,1)="H"),"Individual/HUF",IF(MID(D491,4,1)="C","Company","Others")))))</f>
        <v/>
      </c>
      <c r="H491" s="11" t="n"/>
      <c r="I491" s="9">
        <f>IF(H491="","",IFERROR(INDEX(IF(G491="Individual/HUF",Rates!$C$5:$C$26,IF(G491="Company",Rates!$D$5:$D$26,Rates!$E$5:$E$26)),MATCH(H491,Rates!$A$5:$A$26,0)),"?"))</f>
        <v/>
      </c>
      <c r="J491" s="12" t="n"/>
      <c r="K491" s="13">
        <f>IF(H491="","",IFERROR(INDEX(IF(G491="Individual/HUF",Rates!$I$5:$I$26,IF(G491="Company",Rates!$J$5:$J$26,Rates!$K$5:$K$26)),MATCH(H491,Rates!$A$5:$A$26,0)),""))</f>
        <v/>
      </c>
      <c r="L491" s="14" t="n"/>
      <c r="M491" s="13">
        <f>IF(H491="","",IF(L491&lt;&gt;"",IF(E491="Format OK",L491,MAX(L491,INDEX(Rates!$L$5:$L$26,MATCH(H491,Rates!$A$5:$A$26,0)))),IF(K491="","rate?",IF(E491="Format OK",K491,MAX(K491,INDEX(Rates!$L$5:$L$26,MATCH(H491,Rates!$A$5:$A$26,0)))))))</f>
        <v/>
      </c>
      <c r="N491" s="15">
        <f>IF(OR(H491="",NOT(ISNUMBER(M491))),0,IF(AND(LEFT(P491,5)="Below",L491=""),0,ROUND(J491*M491,0)))</f>
        <v/>
      </c>
      <c r="O491" s="15">
        <f>IF(H491="","",SUMIFS($J$5:$J$504,$C$5:$C$504,C491,$H$5:$H$504,H491,$B$5:$B$504,"&lt;="&amp;B491,$B$5:$B$504,"&gt;="&amp;Settings!$B$5))</f>
        <v/>
      </c>
      <c r="P491" s="9">
        <f>IF(H491="","",IFERROR(IF(AND(INDEX(Rates!$F$5:$F$26,MATCH(H491,Rates!$A$5:$A$26,0))=0,INDEX(Rates!$G$5:$G$26,MATCH(H491,Rates!$A$5:$A$26,0))=0),"Deduct (no threshold)",IF(OR(AND(INDEX(Rates!$F$5:$F$26,MATCH(H491,Rates!$A$5:$A$26,0))&gt;0,J491&gt;INDEX(Rates!$F$5:$F$26,MATCH(H491,Rates!$A$5:$A$26,0))),AND(INDEX(Rates!$G$5:$G$26,MATCH(H491,Rates!$A$5:$A$26,0))&gt;0,O491&gt;INDEX(Rates!$G$5:$G$26,MATCH(H491,Rates!$A$5:$A$26,0)))),"Deduct","Below threshold: check")),"?"))</f>
        <v/>
      </c>
      <c r="Q491" s="10" t="n"/>
      <c r="R491" s="16">
        <f>IF(OR(B491="",Q491=""),0,IF(Q491&gt;B491,((YEAR(Q491)-YEAR(B491))*12+MONTH(Q491)-MONTH(B491)+1),0))</f>
        <v/>
      </c>
      <c r="S491" s="15">
        <f>ROUND(N491*Settings!$B$8*R491,0)</f>
        <v/>
      </c>
      <c r="T491" s="17">
        <f>IF(B491="","",IF(MONTH(IF(Q491="",B491,Q491))=3,DATE(YEAR(IF(Q491="",B491,Q491)),4,30),DATE(YEAR(IF(Q491="",B491,Q491)),MONTH(IF(Q491="",B491,Q491))+1,7)))</f>
        <v/>
      </c>
      <c r="U491" s="10" t="n"/>
      <c r="V491" s="11" t="n"/>
      <c r="W491" s="16">
        <f>IF(OR(B491="",N491=0),0,IF(U491="",IF(Settings!$B$4&gt;T491,((YEAR(Settings!$B$4)-YEAR(IF(Q491="",B491,Q491)))*12+MONTH(Settings!$B$4)-MONTH(IF(Q491="",B491,Q491))+1),0),IF(U491&gt;T491,((YEAR(U491)-YEAR(IF(Q491="",B491,Q491)))*12+MONTH(U491)-MONTH(IF(Q491="",B491,Q491))+1),0)))</f>
        <v/>
      </c>
      <c r="X491" s="15">
        <f>ROUND(N491*Settings!$B$9*W491,0)</f>
        <v/>
      </c>
      <c r="Y491" s="15">
        <f>S491+X491</f>
        <v/>
      </c>
      <c r="Z491" s="18">
        <f>IF(B491="","",DATE(YEAR(IF(Q491="",B491,Q491)),MONTH(IF(Q491="",B491,Q491)),1))</f>
        <v/>
      </c>
      <c r="AA491" s="9">
        <f>IF(B491="","","Q"&amp;(INT(MOD(MONTH(IF(Q491="",B491,Q491))-4,12)/3)+1))</f>
        <v/>
      </c>
      <c r="AB491" s="9">
        <f>IF(H491="","",IFERROR(INDEX(Rates!$M$5:$M$26,MATCH(H491,Rates!$A$5:$A$26,0)),""))</f>
        <v/>
      </c>
    </row>
    <row r="492">
      <c r="A492" s="9">
        <f>IF(B492="","",ROW()-4)</f>
        <v/>
      </c>
      <c r="B492" s="10" t="n"/>
      <c r="C492" s="11" t="n"/>
      <c r="D492" s="11" t="n"/>
      <c r="E492" s="9">
        <f>IF(B492="","",IF(D492="","No PAN",IF(AND(LEN(D492)=10,ISERROR(VALUE(LEFT(D492,1))),ISERROR(VALUE(MID(D492,5,1))),ISNUMBER(VALUE(MID(D492,6,4))),ISERROR(VALUE(RIGHT(D492,1)))),"Format OK","Check PAN")))</f>
        <v/>
      </c>
      <c r="F492" s="11" t="n"/>
      <c r="G492" s="9">
        <f>IF(B492="","",IF(F492&lt;&gt;"",F492,IF(E492&lt;&gt;"Format OK","Others",IF(OR(MID(D492,4,1)="P",MID(D492,4,1)="H"),"Individual/HUF",IF(MID(D492,4,1)="C","Company","Others")))))</f>
        <v/>
      </c>
      <c r="H492" s="11" t="n"/>
      <c r="I492" s="9">
        <f>IF(H492="","",IFERROR(INDEX(IF(G492="Individual/HUF",Rates!$C$5:$C$26,IF(G492="Company",Rates!$D$5:$D$26,Rates!$E$5:$E$26)),MATCH(H492,Rates!$A$5:$A$26,0)),"?"))</f>
        <v/>
      </c>
      <c r="J492" s="12" t="n"/>
      <c r="K492" s="13">
        <f>IF(H492="","",IFERROR(INDEX(IF(G492="Individual/HUF",Rates!$I$5:$I$26,IF(G492="Company",Rates!$J$5:$J$26,Rates!$K$5:$K$26)),MATCH(H492,Rates!$A$5:$A$26,0)),""))</f>
        <v/>
      </c>
      <c r="L492" s="14" t="n"/>
      <c r="M492" s="13">
        <f>IF(H492="","",IF(L492&lt;&gt;"",IF(E492="Format OK",L492,MAX(L492,INDEX(Rates!$L$5:$L$26,MATCH(H492,Rates!$A$5:$A$26,0)))),IF(K492="","rate?",IF(E492="Format OK",K492,MAX(K492,INDEX(Rates!$L$5:$L$26,MATCH(H492,Rates!$A$5:$A$26,0)))))))</f>
        <v/>
      </c>
      <c r="N492" s="15">
        <f>IF(OR(H492="",NOT(ISNUMBER(M492))),0,IF(AND(LEFT(P492,5)="Below",L492=""),0,ROUND(J492*M492,0)))</f>
        <v/>
      </c>
      <c r="O492" s="15">
        <f>IF(H492="","",SUMIFS($J$5:$J$504,$C$5:$C$504,C492,$H$5:$H$504,H492,$B$5:$B$504,"&lt;="&amp;B492,$B$5:$B$504,"&gt;="&amp;Settings!$B$5))</f>
        <v/>
      </c>
      <c r="P492" s="9">
        <f>IF(H492="","",IFERROR(IF(AND(INDEX(Rates!$F$5:$F$26,MATCH(H492,Rates!$A$5:$A$26,0))=0,INDEX(Rates!$G$5:$G$26,MATCH(H492,Rates!$A$5:$A$26,0))=0),"Deduct (no threshold)",IF(OR(AND(INDEX(Rates!$F$5:$F$26,MATCH(H492,Rates!$A$5:$A$26,0))&gt;0,J492&gt;INDEX(Rates!$F$5:$F$26,MATCH(H492,Rates!$A$5:$A$26,0))),AND(INDEX(Rates!$G$5:$G$26,MATCH(H492,Rates!$A$5:$A$26,0))&gt;0,O492&gt;INDEX(Rates!$G$5:$G$26,MATCH(H492,Rates!$A$5:$A$26,0)))),"Deduct","Below threshold: check")),"?"))</f>
        <v/>
      </c>
      <c r="Q492" s="10" t="n"/>
      <c r="R492" s="16">
        <f>IF(OR(B492="",Q492=""),0,IF(Q492&gt;B492,((YEAR(Q492)-YEAR(B492))*12+MONTH(Q492)-MONTH(B492)+1),0))</f>
        <v/>
      </c>
      <c r="S492" s="15">
        <f>ROUND(N492*Settings!$B$8*R492,0)</f>
        <v/>
      </c>
      <c r="T492" s="17">
        <f>IF(B492="","",IF(MONTH(IF(Q492="",B492,Q492))=3,DATE(YEAR(IF(Q492="",B492,Q492)),4,30),DATE(YEAR(IF(Q492="",B492,Q492)),MONTH(IF(Q492="",B492,Q492))+1,7)))</f>
        <v/>
      </c>
      <c r="U492" s="10" t="n"/>
      <c r="V492" s="11" t="n"/>
      <c r="W492" s="16">
        <f>IF(OR(B492="",N492=0),0,IF(U492="",IF(Settings!$B$4&gt;T492,((YEAR(Settings!$B$4)-YEAR(IF(Q492="",B492,Q492)))*12+MONTH(Settings!$B$4)-MONTH(IF(Q492="",B492,Q492))+1),0),IF(U492&gt;T492,((YEAR(U492)-YEAR(IF(Q492="",B492,Q492)))*12+MONTH(U492)-MONTH(IF(Q492="",B492,Q492))+1),0)))</f>
        <v/>
      </c>
      <c r="X492" s="15">
        <f>ROUND(N492*Settings!$B$9*W492,0)</f>
        <v/>
      </c>
      <c r="Y492" s="15">
        <f>S492+X492</f>
        <v/>
      </c>
      <c r="Z492" s="18">
        <f>IF(B492="","",DATE(YEAR(IF(Q492="",B492,Q492)),MONTH(IF(Q492="",B492,Q492)),1))</f>
        <v/>
      </c>
      <c r="AA492" s="9">
        <f>IF(B492="","","Q"&amp;(INT(MOD(MONTH(IF(Q492="",B492,Q492))-4,12)/3)+1))</f>
        <v/>
      </c>
      <c r="AB492" s="9">
        <f>IF(H492="","",IFERROR(INDEX(Rates!$M$5:$M$26,MATCH(H492,Rates!$A$5:$A$26,0)),""))</f>
        <v/>
      </c>
    </row>
    <row r="493">
      <c r="A493" s="9">
        <f>IF(B493="","",ROW()-4)</f>
        <v/>
      </c>
      <c r="B493" s="10" t="n"/>
      <c r="C493" s="11" t="n"/>
      <c r="D493" s="11" t="n"/>
      <c r="E493" s="9">
        <f>IF(B493="","",IF(D493="","No PAN",IF(AND(LEN(D493)=10,ISERROR(VALUE(LEFT(D493,1))),ISERROR(VALUE(MID(D493,5,1))),ISNUMBER(VALUE(MID(D493,6,4))),ISERROR(VALUE(RIGHT(D493,1)))),"Format OK","Check PAN")))</f>
        <v/>
      </c>
      <c r="F493" s="11" t="n"/>
      <c r="G493" s="9">
        <f>IF(B493="","",IF(F493&lt;&gt;"",F493,IF(E493&lt;&gt;"Format OK","Others",IF(OR(MID(D493,4,1)="P",MID(D493,4,1)="H"),"Individual/HUF",IF(MID(D493,4,1)="C","Company","Others")))))</f>
        <v/>
      </c>
      <c r="H493" s="11" t="n"/>
      <c r="I493" s="9">
        <f>IF(H493="","",IFERROR(INDEX(IF(G493="Individual/HUF",Rates!$C$5:$C$26,IF(G493="Company",Rates!$D$5:$D$26,Rates!$E$5:$E$26)),MATCH(H493,Rates!$A$5:$A$26,0)),"?"))</f>
        <v/>
      </c>
      <c r="J493" s="12" t="n"/>
      <c r="K493" s="13">
        <f>IF(H493="","",IFERROR(INDEX(IF(G493="Individual/HUF",Rates!$I$5:$I$26,IF(G493="Company",Rates!$J$5:$J$26,Rates!$K$5:$K$26)),MATCH(H493,Rates!$A$5:$A$26,0)),""))</f>
        <v/>
      </c>
      <c r="L493" s="14" t="n"/>
      <c r="M493" s="13">
        <f>IF(H493="","",IF(L493&lt;&gt;"",IF(E493="Format OK",L493,MAX(L493,INDEX(Rates!$L$5:$L$26,MATCH(H493,Rates!$A$5:$A$26,0)))),IF(K493="","rate?",IF(E493="Format OK",K493,MAX(K493,INDEX(Rates!$L$5:$L$26,MATCH(H493,Rates!$A$5:$A$26,0)))))))</f>
        <v/>
      </c>
      <c r="N493" s="15">
        <f>IF(OR(H493="",NOT(ISNUMBER(M493))),0,IF(AND(LEFT(P493,5)="Below",L493=""),0,ROUND(J493*M493,0)))</f>
        <v/>
      </c>
      <c r="O493" s="15">
        <f>IF(H493="","",SUMIFS($J$5:$J$504,$C$5:$C$504,C493,$H$5:$H$504,H493,$B$5:$B$504,"&lt;="&amp;B493,$B$5:$B$504,"&gt;="&amp;Settings!$B$5))</f>
        <v/>
      </c>
      <c r="P493" s="9">
        <f>IF(H493="","",IFERROR(IF(AND(INDEX(Rates!$F$5:$F$26,MATCH(H493,Rates!$A$5:$A$26,0))=0,INDEX(Rates!$G$5:$G$26,MATCH(H493,Rates!$A$5:$A$26,0))=0),"Deduct (no threshold)",IF(OR(AND(INDEX(Rates!$F$5:$F$26,MATCH(H493,Rates!$A$5:$A$26,0))&gt;0,J493&gt;INDEX(Rates!$F$5:$F$26,MATCH(H493,Rates!$A$5:$A$26,0))),AND(INDEX(Rates!$G$5:$G$26,MATCH(H493,Rates!$A$5:$A$26,0))&gt;0,O493&gt;INDEX(Rates!$G$5:$G$26,MATCH(H493,Rates!$A$5:$A$26,0)))),"Deduct","Below threshold: check")),"?"))</f>
        <v/>
      </c>
      <c r="Q493" s="10" t="n"/>
      <c r="R493" s="16">
        <f>IF(OR(B493="",Q493=""),0,IF(Q493&gt;B493,((YEAR(Q493)-YEAR(B493))*12+MONTH(Q493)-MONTH(B493)+1),0))</f>
        <v/>
      </c>
      <c r="S493" s="15">
        <f>ROUND(N493*Settings!$B$8*R493,0)</f>
        <v/>
      </c>
      <c r="T493" s="17">
        <f>IF(B493="","",IF(MONTH(IF(Q493="",B493,Q493))=3,DATE(YEAR(IF(Q493="",B493,Q493)),4,30),DATE(YEAR(IF(Q493="",B493,Q493)),MONTH(IF(Q493="",B493,Q493))+1,7)))</f>
        <v/>
      </c>
      <c r="U493" s="10" t="n"/>
      <c r="V493" s="11" t="n"/>
      <c r="W493" s="16">
        <f>IF(OR(B493="",N493=0),0,IF(U493="",IF(Settings!$B$4&gt;T493,((YEAR(Settings!$B$4)-YEAR(IF(Q493="",B493,Q493)))*12+MONTH(Settings!$B$4)-MONTH(IF(Q493="",B493,Q493))+1),0),IF(U493&gt;T493,((YEAR(U493)-YEAR(IF(Q493="",B493,Q493)))*12+MONTH(U493)-MONTH(IF(Q493="",B493,Q493))+1),0)))</f>
        <v/>
      </c>
      <c r="X493" s="15">
        <f>ROUND(N493*Settings!$B$9*W493,0)</f>
        <v/>
      </c>
      <c r="Y493" s="15">
        <f>S493+X493</f>
        <v/>
      </c>
      <c r="Z493" s="18">
        <f>IF(B493="","",DATE(YEAR(IF(Q493="",B493,Q493)),MONTH(IF(Q493="",B493,Q493)),1))</f>
        <v/>
      </c>
      <c r="AA493" s="9">
        <f>IF(B493="","","Q"&amp;(INT(MOD(MONTH(IF(Q493="",B493,Q493))-4,12)/3)+1))</f>
        <v/>
      </c>
      <c r="AB493" s="9">
        <f>IF(H493="","",IFERROR(INDEX(Rates!$M$5:$M$26,MATCH(H493,Rates!$A$5:$A$26,0)),""))</f>
        <v/>
      </c>
    </row>
    <row r="494">
      <c r="A494" s="9">
        <f>IF(B494="","",ROW()-4)</f>
        <v/>
      </c>
      <c r="B494" s="10" t="n"/>
      <c r="C494" s="11" t="n"/>
      <c r="D494" s="11" t="n"/>
      <c r="E494" s="9">
        <f>IF(B494="","",IF(D494="","No PAN",IF(AND(LEN(D494)=10,ISERROR(VALUE(LEFT(D494,1))),ISERROR(VALUE(MID(D494,5,1))),ISNUMBER(VALUE(MID(D494,6,4))),ISERROR(VALUE(RIGHT(D494,1)))),"Format OK","Check PAN")))</f>
        <v/>
      </c>
      <c r="F494" s="11" t="n"/>
      <c r="G494" s="9">
        <f>IF(B494="","",IF(F494&lt;&gt;"",F494,IF(E494&lt;&gt;"Format OK","Others",IF(OR(MID(D494,4,1)="P",MID(D494,4,1)="H"),"Individual/HUF",IF(MID(D494,4,1)="C","Company","Others")))))</f>
        <v/>
      </c>
      <c r="H494" s="11" t="n"/>
      <c r="I494" s="9">
        <f>IF(H494="","",IFERROR(INDEX(IF(G494="Individual/HUF",Rates!$C$5:$C$26,IF(G494="Company",Rates!$D$5:$D$26,Rates!$E$5:$E$26)),MATCH(H494,Rates!$A$5:$A$26,0)),"?"))</f>
        <v/>
      </c>
      <c r="J494" s="12" t="n"/>
      <c r="K494" s="13">
        <f>IF(H494="","",IFERROR(INDEX(IF(G494="Individual/HUF",Rates!$I$5:$I$26,IF(G494="Company",Rates!$J$5:$J$26,Rates!$K$5:$K$26)),MATCH(H494,Rates!$A$5:$A$26,0)),""))</f>
        <v/>
      </c>
      <c r="L494" s="14" t="n"/>
      <c r="M494" s="13">
        <f>IF(H494="","",IF(L494&lt;&gt;"",IF(E494="Format OK",L494,MAX(L494,INDEX(Rates!$L$5:$L$26,MATCH(H494,Rates!$A$5:$A$26,0)))),IF(K494="","rate?",IF(E494="Format OK",K494,MAX(K494,INDEX(Rates!$L$5:$L$26,MATCH(H494,Rates!$A$5:$A$26,0)))))))</f>
        <v/>
      </c>
      <c r="N494" s="15">
        <f>IF(OR(H494="",NOT(ISNUMBER(M494))),0,IF(AND(LEFT(P494,5)="Below",L494=""),0,ROUND(J494*M494,0)))</f>
        <v/>
      </c>
      <c r="O494" s="15">
        <f>IF(H494="","",SUMIFS($J$5:$J$504,$C$5:$C$504,C494,$H$5:$H$504,H494,$B$5:$B$504,"&lt;="&amp;B494,$B$5:$B$504,"&gt;="&amp;Settings!$B$5))</f>
        <v/>
      </c>
      <c r="P494" s="9">
        <f>IF(H494="","",IFERROR(IF(AND(INDEX(Rates!$F$5:$F$26,MATCH(H494,Rates!$A$5:$A$26,0))=0,INDEX(Rates!$G$5:$G$26,MATCH(H494,Rates!$A$5:$A$26,0))=0),"Deduct (no threshold)",IF(OR(AND(INDEX(Rates!$F$5:$F$26,MATCH(H494,Rates!$A$5:$A$26,0))&gt;0,J494&gt;INDEX(Rates!$F$5:$F$26,MATCH(H494,Rates!$A$5:$A$26,0))),AND(INDEX(Rates!$G$5:$G$26,MATCH(H494,Rates!$A$5:$A$26,0))&gt;0,O494&gt;INDEX(Rates!$G$5:$G$26,MATCH(H494,Rates!$A$5:$A$26,0)))),"Deduct","Below threshold: check")),"?"))</f>
        <v/>
      </c>
      <c r="Q494" s="10" t="n"/>
      <c r="R494" s="16">
        <f>IF(OR(B494="",Q494=""),0,IF(Q494&gt;B494,((YEAR(Q494)-YEAR(B494))*12+MONTH(Q494)-MONTH(B494)+1),0))</f>
        <v/>
      </c>
      <c r="S494" s="15">
        <f>ROUND(N494*Settings!$B$8*R494,0)</f>
        <v/>
      </c>
      <c r="T494" s="17">
        <f>IF(B494="","",IF(MONTH(IF(Q494="",B494,Q494))=3,DATE(YEAR(IF(Q494="",B494,Q494)),4,30),DATE(YEAR(IF(Q494="",B494,Q494)),MONTH(IF(Q494="",B494,Q494))+1,7)))</f>
        <v/>
      </c>
      <c r="U494" s="10" t="n"/>
      <c r="V494" s="11" t="n"/>
      <c r="W494" s="16">
        <f>IF(OR(B494="",N494=0),0,IF(U494="",IF(Settings!$B$4&gt;T494,((YEAR(Settings!$B$4)-YEAR(IF(Q494="",B494,Q494)))*12+MONTH(Settings!$B$4)-MONTH(IF(Q494="",B494,Q494))+1),0),IF(U494&gt;T494,((YEAR(U494)-YEAR(IF(Q494="",B494,Q494)))*12+MONTH(U494)-MONTH(IF(Q494="",B494,Q494))+1),0)))</f>
        <v/>
      </c>
      <c r="X494" s="15">
        <f>ROUND(N494*Settings!$B$9*W494,0)</f>
        <v/>
      </c>
      <c r="Y494" s="15">
        <f>S494+X494</f>
        <v/>
      </c>
      <c r="Z494" s="18">
        <f>IF(B494="","",DATE(YEAR(IF(Q494="",B494,Q494)),MONTH(IF(Q494="",B494,Q494)),1))</f>
        <v/>
      </c>
      <c r="AA494" s="9">
        <f>IF(B494="","","Q"&amp;(INT(MOD(MONTH(IF(Q494="",B494,Q494))-4,12)/3)+1))</f>
        <v/>
      </c>
      <c r="AB494" s="9">
        <f>IF(H494="","",IFERROR(INDEX(Rates!$M$5:$M$26,MATCH(H494,Rates!$A$5:$A$26,0)),""))</f>
        <v/>
      </c>
    </row>
    <row r="495">
      <c r="A495" s="9">
        <f>IF(B495="","",ROW()-4)</f>
        <v/>
      </c>
      <c r="B495" s="10" t="n"/>
      <c r="C495" s="11" t="n"/>
      <c r="D495" s="11" t="n"/>
      <c r="E495" s="9">
        <f>IF(B495="","",IF(D495="","No PAN",IF(AND(LEN(D495)=10,ISERROR(VALUE(LEFT(D495,1))),ISERROR(VALUE(MID(D495,5,1))),ISNUMBER(VALUE(MID(D495,6,4))),ISERROR(VALUE(RIGHT(D495,1)))),"Format OK","Check PAN")))</f>
        <v/>
      </c>
      <c r="F495" s="11" t="n"/>
      <c r="G495" s="9">
        <f>IF(B495="","",IF(F495&lt;&gt;"",F495,IF(E495&lt;&gt;"Format OK","Others",IF(OR(MID(D495,4,1)="P",MID(D495,4,1)="H"),"Individual/HUF",IF(MID(D495,4,1)="C","Company","Others")))))</f>
        <v/>
      </c>
      <c r="H495" s="11" t="n"/>
      <c r="I495" s="9">
        <f>IF(H495="","",IFERROR(INDEX(IF(G495="Individual/HUF",Rates!$C$5:$C$26,IF(G495="Company",Rates!$D$5:$D$26,Rates!$E$5:$E$26)),MATCH(H495,Rates!$A$5:$A$26,0)),"?"))</f>
        <v/>
      </c>
      <c r="J495" s="12" t="n"/>
      <c r="K495" s="13">
        <f>IF(H495="","",IFERROR(INDEX(IF(G495="Individual/HUF",Rates!$I$5:$I$26,IF(G495="Company",Rates!$J$5:$J$26,Rates!$K$5:$K$26)),MATCH(H495,Rates!$A$5:$A$26,0)),""))</f>
        <v/>
      </c>
      <c r="L495" s="14" t="n"/>
      <c r="M495" s="13">
        <f>IF(H495="","",IF(L495&lt;&gt;"",IF(E495="Format OK",L495,MAX(L495,INDEX(Rates!$L$5:$L$26,MATCH(H495,Rates!$A$5:$A$26,0)))),IF(K495="","rate?",IF(E495="Format OK",K495,MAX(K495,INDEX(Rates!$L$5:$L$26,MATCH(H495,Rates!$A$5:$A$26,0)))))))</f>
        <v/>
      </c>
      <c r="N495" s="15">
        <f>IF(OR(H495="",NOT(ISNUMBER(M495))),0,IF(AND(LEFT(P495,5)="Below",L495=""),0,ROUND(J495*M495,0)))</f>
        <v/>
      </c>
      <c r="O495" s="15">
        <f>IF(H495="","",SUMIFS($J$5:$J$504,$C$5:$C$504,C495,$H$5:$H$504,H495,$B$5:$B$504,"&lt;="&amp;B495,$B$5:$B$504,"&gt;="&amp;Settings!$B$5))</f>
        <v/>
      </c>
      <c r="P495" s="9">
        <f>IF(H495="","",IFERROR(IF(AND(INDEX(Rates!$F$5:$F$26,MATCH(H495,Rates!$A$5:$A$26,0))=0,INDEX(Rates!$G$5:$G$26,MATCH(H495,Rates!$A$5:$A$26,0))=0),"Deduct (no threshold)",IF(OR(AND(INDEX(Rates!$F$5:$F$26,MATCH(H495,Rates!$A$5:$A$26,0))&gt;0,J495&gt;INDEX(Rates!$F$5:$F$26,MATCH(H495,Rates!$A$5:$A$26,0))),AND(INDEX(Rates!$G$5:$G$26,MATCH(H495,Rates!$A$5:$A$26,0))&gt;0,O495&gt;INDEX(Rates!$G$5:$G$26,MATCH(H495,Rates!$A$5:$A$26,0)))),"Deduct","Below threshold: check")),"?"))</f>
        <v/>
      </c>
      <c r="Q495" s="10" t="n"/>
      <c r="R495" s="16">
        <f>IF(OR(B495="",Q495=""),0,IF(Q495&gt;B495,((YEAR(Q495)-YEAR(B495))*12+MONTH(Q495)-MONTH(B495)+1),0))</f>
        <v/>
      </c>
      <c r="S495" s="15">
        <f>ROUND(N495*Settings!$B$8*R495,0)</f>
        <v/>
      </c>
      <c r="T495" s="17">
        <f>IF(B495="","",IF(MONTH(IF(Q495="",B495,Q495))=3,DATE(YEAR(IF(Q495="",B495,Q495)),4,30),DATE(YEAR(IF(Q495="",B495,Q495)),MONTH(IF(Q495="",B495,Q495))+1,7)))</f>
        <v/>
      </c>
      <c r="U495" s="10" t="n"/>
      <c r="V495" s="11" t="n"/>
      <c r="W495" s="16">
        <f>IF(OR(B495="",N495=0),0,IF(U495="",IF(Settings!$B$4&gt;T495,((YEAR(Settings!$B$4)-YEAR(IF(Q495="",B495,Q495)))*12+MONTH(Settings!$B$4)-MONTH(IF(Q495="",B495,Q495))+1),0),IF(U495&gt;T495,((YEAR(U495)-YEAR(IF(Q495="",B495,Q495)))*12+MONTH(U495)-MONTH(IF(Q495="",B495,Q495))+1),0)))</f>
        <v/>
      </c>
      <c r="X495" s="15">
        <f>ROUND(N495*Settings!$B$9*W495,0)</f>
        <v/>
      </c>
      <c r="Y495" s="15">
        <f>S495+X495</f>
        <v/>
      </c>
      <c r="Z495" s="18">
        <f>IF(B495="","",DATE(YEAR(IF(Q495="",B495,Q495)),MONTH(IF(Q495="",B495,Q495)),1))</f>
        <v/>
      </c>
      <c r="AA495" s="9">
        <f>IF(B495="","","Q"&amp;(INT(MOD(MONTH(IF(Q495="",B495,Q495))-4,12)/3)+1))</f>
        <v/>
      </c>
      <c r="AB495" s="9">
        <f>IF(H495="","",IFERROR(INDEX(Rates!$M$5:$M$26,MATCH(H495,Rates!$A$5:$A$26,0)),""))</f>
        <v/>
      </c>
    </row>
    <row r="496">
      <c r="A496" s="9">
        <f>IF(B496="","",ROW()-4)</f>
        <v/>
      </c>
      <c r="B496" s="10" t="n"/>
      <c r="C496" s="11" t="n"/>
      <c r="D496" s="11" t="n"/>
      <c r="E496" s="9">
        <f>IF(B496="","",IF(D496="","No PAN",IF(AND(LEN(D496)=10,ISERROR(VALUE(LEFT(D496,1))),ISERROR(VALUE(MID(D496,5,1))),ISNUMBER(VALUE(MID(D496,6,4))),ISERROR(VALUE(RIGHT(D496,1)))),"Format OK","Check PAN")))</f>
        <v/>
      </c>
      <c r="F496" s="11" t="n"/>
      <c r="G496" s="9">
        <f>IF(B496="","",IF(F496&lt;&gt;"",F496,IF(E496&lt;&gt;"Format OK","Others",IF(OR(MID(D496,4,1)="P",MID(D496,4,1)="H"),"Individual/HUF",IF(MID(D496,4,1)="C","Company","Others")))))</f>
        <v/>
      </c>
      <c r="H496" s="11" t="n"/>
      <c r="I496" s="9">
        <f>IF(H496="","",IFERROR(INDEX(IF(G496="Individual/HUF",Rates!$C$5:$C$26,IF(G496="Company",Rates!$D$5:$D$26,Rates!$E$5:$E$26)),MATCH(H496,Rates!$A$5:$A$26,0)),"?"))</f>
        <v/>
      </c>
      <c r="J496" s="12" t="n"/>
      <c r="K496" s="13">
        <f>IF(H496="","",IFERROR(INDEX(IF(G496="Individual/HUF",Rates!$I$5:$I$26,IF(G496="Company",Rates!$J$5:$J$26,Rates!$K$5:$K$26)),MATCH(H496,Rates!$A$5:$A$26,0)),""))</f>
        <v/>
      </c>
      <c r="L496" s="14" t="n"/>
      <c r="M496" s="13">
        <f>IF(H496="","",IF(L496&lt;&gt;"",IF(E496="Format OK",L496,MAX(L496,INDEX(Rates!$L$5:$L$26,MATCH(H496,Rates!$A$5:$A$26,0)))),IF(K496="","rate?",IF(E496="Format OK",K496,MAX(K496,INDEX(Rates!$L$5:$L$26,MATCH(H496,Rates!$A$5:$A$26,0)))))))</f>
        <v/>
      </c>
      <c r="N496" s="15">
        <f>IF(OR(H496="",NOT(ISNUMBER(M496))),0,IF(AND(LEFT(P496,5)="Below",L496=""),0,ROUND(J496*M496,0)))</f>
        <v/>
      </c>
      <c r="O496" s="15">
        <f>IF(H496="","",SUMIFS($J$5:$J$504,$C$5:$C$504,C496,$H$5:$H$504,H496,$B$5:$B$504,"&lt;="&amp;B496,$B$5:$B$504,"&gt;="&amp;Settings!$B$5))</f>
        <v/>
      </c>
      <c r="P496" s="9">
        <f>IF(H496="","",IFERROR(IF(AND(INDEX(Rates!$F$5:$F$26,MATCH(H496,Rates!$A$5:$A$26,0))=0,INDEX(Rates!$G$5:$G$26,MATCH(H496,Rates!$A$5:$A$26,0))=0),"Deduct (no threshold)",IF(OR(AND(INDEX(Rates!$F$5:$F$26,MATCH(H496,Rates!$A$5:$A$26,0))&gt;0,J496&gt;INDEX(Rates!$F$5:$F$26,MATCH(H496,Rates!$A$5:$A$26,0))),AND(INDEX(Rates!$G$5:$G$26,MATCH(H496,Rates!$A$5:$A$26,0))&gt;0,O496&gt;INDEX(Rates!$G$5:$G$26,MATCH(H496,Rates!$A$5:$A$26,0)))),"Deduct","Below threshold: check")),"?"))</f>
        <v/>
      </c>
      <c r="Q496" s="10" t="n"/>
      <c r="R496" s="16">
        <f>IF(OR(B496="",Q496=""),0,IF(Q496&gt;B496,((YEAR(Q496)-YEAR(B496))*12+MONTH(Q496)-MONTH(B496)+1),0))</f>
        <v/>
      </c>
      <c r="S496" s="15">
        <f>ROUND(N496*Settings!$B$8*R496,0)</f>
        <v/>
      </c>
      <c r="T496" s="17">
        <f>IF(B496="","",IF(MONTH(IF(Q496="",B496,Q496))=3,DATE(YEAR(IF(Q496="",B496,Q496)),4,30),DATE(YEAR(IF(Q496="",B496,Q496)),MONTH(IF(Q496="",B496,Q496))+1,7)))</f>
        <v/>
      </c>
      <c r="U496" s="10" t="n"/>
      <c r="V496" s="11" t="n"/>
      <c r="W496" s="16">
        <f>IF(OR(B496="",N496=0),0,IF(U496="",IF(Settings!$B$4&gt;T496,((YEAR(Settings!$B$4)-YEAR(IF(Q496="",B496,Q496)))*12+MONTH(Settings!$B$4)-MONTH(IF(Q496="",B496,Q496))+1),0),IF(U496&gt;T496,((YEAR(U496)-YEAR(IF(Q496="",B496,Q496)))*12+MONTH(U496)-MONTH(IF(Q496="",B496,Q496))+1),0)))</f>
        <v/>
      </c>
      <c r="X496" s="15">
        <f>ROUND(N496*Settings!$B$9*W496,0)</f>
        <v/>
      </c>
      <c r="Y496" s="15">
        <f>S496+X496</f>
        <v/>
      </c>
      <c r="Z496" s="18">
        <f>IF(B496="","",DATE(YEAR(IF(Q496="",B496,Q496)),MONTH(IF(Q496="",B496,Q496)),1))</f>
        <v/>
      </c>
      <c r="AA496" s="9">
        <f>IF(B496="","","Q"&amp;(INT(MOD(MONTH(IF(Q496="",B496,Q496))-4,12)/3)+1))</f>
        <v/>
      </c>
      <c r="AB496" s="9">
        <f>IF(H496="","",IFERROR(INDEX(Rates!$M$5:$M$26,MATCH(H496,Rates!$A$5:$A$26,0)),""))</f>
        <v/>
      </c>
    </row>
    <row r="497">
      <c r="A497" s="9">
        <f>IF(B497="","",ROW()-4)</f>
        <v/>
      </c>
      <c r="B497" s="10" t="n"/>
      <c r="C497" s="11" t="n"/>
      <c r="D497" s="11" t="n"/>
      <c r="E497" s="9">
        <f>IF(B497="","",IF(D497="","No PAN",IF(AND(LEN(D497)=10,ISERROR(VALUE(LEFT(D497,1))),ISERROR(VALUE(MID(D497,5,1))),ISNUMBER(VALUE(MID(D497,6,4))),ISERROR(VALUE(RIGHT(D497,1)))),"Format OK","Check PAN")))</f>
        <v/>
      </c>
      <c r="F497" s="11" t="n"/>
      <c r="G497" s="9">
        <f>IF(B497="","",IF(F497&lt;&gt;"",F497,IF(E497&lt;&gt;"Format OK","Others",IF(OR(MID(D497,4,1)="P",MID(D497,4,1)="H"),"Individual/HUF",IF(MID(D497,4,1)="C","Company","Others")))))</f>
        <v/>
      </c>
      <c r="H497" s="11" t="n"/>
      <c r="I497" s="9">
        <f>IF(H497="","",IFERROR(INDEX(IF(G497="Individual/HUF",Rates!$C$5:$C$26,IF(G497="Company",Rates!$D$5:$D$26,Rates!$E$5:$E$26)),MATCH(H497,Rates!$A$5:$A$26,0)),"?"))</f>
        <v/>
      </c>
      <c r="J497" s="12" t="n"/>
      <c r="K497" s="13">
        <f>IF(H497="","",IFERROR(INDEX(IF(G497="Individual/HUF",Rates!$I$5:$I$26,IF(G497="Company",Rates!$J$5:$J$26,Rates!$K$5:$K$26)),MATCH(H497,Rates!$A$5:$A$26,0)),""))</f>
        <v/>
      </c>
      <c r="L497" s="14" t="n"/>
      <c r="M497" s="13">
        <f>IF(H497="","",IF(L497&lt;&gt;"",IF(E497="Format OK",L497,MAX(L497,INDEX(Rates!$L$5:$L$26,MATCH(H497,Rates!$A$5:$A$26,0)))),IF(K497="","rate?",IF(E497="Format OK",K497,MAX(K497,INDEX(Rates!$L$5:$L$26,MATCH(H497,Rates!$A$5:$A$26,0)))))))</f>
        <v/>
      </c>
      <c r="N497" s="15">
        <f>IF(OR(H497="",NOT(ISNUMBER(M497))),0,IF(AND(LEFT(P497,5)="Below",L497=""),0,ROUND(J497*M497,0)))</f>
        <v/>
      </c>
      <c r="O497" s="15">
        <f>IF(H497="","",SUMIFS($J$5:$J$504,$C$5:$C$504,C497,$H$5:$H$504,H497,$B$5:$B$504,"&lt;="&amp;B497,$B$5:$B$504,"&gt;="&amp;Settings!$B$5))</f>
        <v/>
      </c>
      <c r="P497" s="9">
        <f>IF(H497="","",IFERROR(IF(AND(INDEX(Rates!$F$5:$F$26,MATCH(H497,Rates!$A$5:$A$26,0))=0,INDEX(Rates!$G$5:$G$26,MATCH(H497,Rates!$A$5:$A$26,0))=0),"Deduct (no threshold)",IF(OR(AND(INDEX(Rates!$F$5:$F$26,MATCH(H497,Rates!$A$5:$A$26,0))&gt;0,J497&gt;INDEX(Rates!$F$5:$F$26,MATCH(H497,Rates!$A$5:$A$26,0))),AND(INDEX(Rates!$G$5:$G$26,MATCH(H497,Rates!$A$5:$A$26,0))&gt;0,O497&gt;INDEX(Rates!$G$5:$G$26,MATCH(H497,Rates!$A$5:$A$26,0)))),"Deduct","Below threshold: check")),"?"))</f>
        <v/>
      </c>
      <c r="Q497" s="10" t="n"/>
      <c r="R497" s="16">
        <f>IF(OR(B497="",Q497=""),0,IF(Q497&gt;B497,((YEAR(Q497)-YEAR(B497))*12+MONTH(Q497)-MONTH(B497)+1),0))</f>
        <v/>
      </c>
      <c r="S497" s="15">
        <f>ROUND(N497*Settings!$B$8*R497,0)</f>
        <v/>
      </c>
      <c r="T497" s="17">
        <f>IF(B497="","",IF(MONTH(IF(Q497="",B497,Q497))=3,DATE(YEAR(IF(Q497="",B497,Q497)),4,30),DATE(YEAR(IF(Q497="",B497,Q497)),MONTH(IF(Q497="",B497,Q497))+1,7)))</f>
        <v/>
      </c>
      <c r="U497" s="10" t="n"/>
      <c r="V497" s="11" t="n"/>
      <c r="W497" s="16">
        <f>IF(OR(B497="",N497=0),0,IF(U497="",IF(Settings!$B$4&gt;T497,((YEAR(Settings!$B$4)-YEAR(IF(Q497="",B497,Q497)))*12+MONTH(Settings!$B$4)-MONTH(IF(Q497="",B497,Q497))+1),0),IF(U497&gt;T497,((YEAR(U497)-YEAR(IF(Q497="",B497,Q497)))*12+MONTH(U497)-MONTH(IF(Q497="",B497,Q497))+1),0)))</f>
        <v/>
      </c>
      <c r="X497" s="15">
        <f>ROUND(N497*Settings!$B$9*W497,0)</f>
        <v/>
      </c>
      <c r="Y497" s="15">
        <f>S497+X497</f>
        <v/>
      </c>
      <c r="Z497" s="18">
        <f>IF(B497="","",DATE(YEAR(IF(Q497="",B497,Q497)),MONTH(IF(Q497="",B497,Q497)),1))</f>
        <v/>
      </c>
      <c r="AA497" s="9">
        <f>IF(B497="","","Q"&amp;(INT(MOD(MONTH(IF(Q497="",B497,Q497))-4,12)/3)+1))</f>
        <v/>
      </c>
      <c r="AB497" s="9">
        <f>IF(H497="","",IFERROR(INDEX(Rates!$M$5:$M$26,MATCH(H497,Rates!$A$5:$A$26,0)),""))</f>
        <v/>
      </c>
    </row>
    <row r="498">
      <c r="A498" s="9">
        <f>IF(B498="","",ROW()-4)</f>
        <v/>
      </c>
      <c r="B498" s="10" t="n"/>
      <c r="C498" s="11" t="n"/>
      <c r="D498" s="11" t="n"/>
      <c r="E498" s="9">
        <f>IF(B498="","",IF(D498="","No PAN",IF(AND(LEN(D498)=10,ISERROR(VALUE(LEFT(D498,1))),ISERROR(VALUE(MID(D498,5,1))),ISNUMBER(VALUE(MID(D498,6,4))),ISERROR(VALUE(RIGHT(D498,1)))),"Format OK","Check PAN")))</f>
        <v/>
      </c>
      <c r="F498" s="11" t="n"/>
      <c r="G498" s="9">
        <f>IF(B498="","",IF(F498&lt;&gt;"",F498,IF(E498&lt;&gt;"Format OK","Others",IF(OR(MID(D498,4,1)="P",MID(D498,4,1)="H"),"Individual/HUF",IF(MID(D498,4,1)="C","Company","Others")))))</f>
        <v/>
      </c>
      <c r="H498" s="11" t="n"/>
      <c r="I498" s="9">
        <f>IF(H498="","",IFERROR(INDEX(IF(G498="Individual/HUF",Rates!$C$5:$C$26,IF(G498="Company",Rates!$D$5:$D$26,Rates!$E$5:$E$26)),MATCH(H498,Rates!$A$5:$A$26,0)),"?"))</f>
        <v/>
      </c>
      <c r="J498" s="12" t="n"/>
      <c r="K498" s="13">
        <f>IF(H498="","",IFERROR(INDEX(IF(G498="Individual/HUF",Rates!$I$5:$I$26,IF(G498="Company",Rates!$J$5:$J$26,Rates!$K$5:$K$26)),MATCH(H498,Rates!$A$5:$A$26,0)),""))</f>
        <v/>
      </c>
      <c r="L498" s="14" t="n"/>
      <c r="M498" s="13">
        <f>IF(H498="","",IF(L498&lt;&gt;"",IF(E498="Format OK",L498,MAX(L498,INDEX(Rates!$L$5:$L$26,MATCH(H498,Rates!$A$5:$A$26,0)))),IF(K498="","rate?",IF(E498="Format OK",K498,MAX(K498,INDEX(Rates!$L$5:$L$26,MATCH(H498,Rates!$A$5:$A$26,0)))))))</f>
        <v/>
      </c>
      <c r="N498" s="15">
        <f>IF(OR(H498="",NOT(ISNUMBER(M498))),0,IF(AND(LEFT(P498,5)="Below",L498=""),0,ROUND(J498*M498,0)))</f>
        <v/>
      </c>
      <c r="O498" s="15">
        <f>IF(H498="","",SUMIFS($J$5:$J$504,$C$5:$C$504,C498,$H$5:$H$504,H498,$B$5:$B$504,"&lt;="&amp;B498,$B$5:$B$504,"&gt;="&amp;Settings!$B$5))</f>
        <v/>
      </c>
      <c r="P498" s="9">
        <f>IF(H498="","",IFERROR(IF(AND(INDEX(Rates!$F$5:$F$26,MATCH(H498,Rates!$A$5:$A$26,0))=0,INDEX(Rates!$G$5:$G$26,MATCH(H498,Rates!$A$5:$A$26,0))=0),"Deduct (no threshold)",IF(OR(AND(INDEX(Rates!$F$5:$F$26,MATCH(H498,Rates!$A$5:$A$26,0))&gt;0,J498&gt;INDEX(Rates!$F$5:$F$26,MATCH(H498,Rates!$A$5:$A$26,0))),AND(INDEX(Rates!$G$5:$G$26,MATCH(H498,Rates!$A$5:$A$26,0))&gt;0,O498&gt;INDEX(Rates!$G$5:$G$26,MATCH(H498,Rates!$A$5:$A$26,0)))),"Deduct","Below threshold: check")),"?"))</f>
        <v/>
      </c>
      <c r="Q498" s="10" t="n"/>
      <c r="R498" s="16">
        <f>IF(OR(B498="",Q498=""),0,IF(Q498&gt;B498,((YEAR(Q498)-YEAR(B498))*12+MONTH(Q498)-MONTH(B498)+1),0))</f>
        <v/>
      </c>
      <c r="S498" s="15">
        <f>ROUND(N498*Settings!$B$8*R498,0)</f>
        <v/>
      </c>
      <c r="T498" s="17">
        <f>IF(B498="","",IF(MONTH(IF(Q498="",B498,Q498))=3,DATE(YEAR(IF(Q498="",B498,Q498)),4,30),DATE(YEAR(IF(Q498="",B498,Q498)),MONTH(IF(Q498="",B498,Q498))+1,7)))</f>
        <v/>
      </c>
      <c r="U498" s="10" t="n"/>
      <c r="V498" s="11" t="n"/>
      <c r="W498" s="16">
        <f>IF(OR(B498="",N498=0),0,IF(U498="",IF(Settings!$B$4&gt;T498,((YEAR(Settings!$B$4)-YEAR(IF(Q498="",B498,Q498)))*12+MONTH(Settings!$B$4)-MONTH(IF(Q498="",B498,Q498))+1),0),IF(U498&gt;T498,((YEAR(U498)-YEAR(IF(Q498="",B498,Q498)))*12+MONTH(U498)-MONTH(IF(Q498="",B498,Q498))+1),0)))</f>
        <v/>
      </c>
      <c r="X498" s="15">
        <f>ROUND(N498*Settings!$B$9*W498,0)</f>
        <v/>
      </c>
      <c r="Y498" s="15">
        <f>S498+X498</f>
        <v/>
      </c>
      <c r="Z498" s="18">
        <f>IF(B498="","",DATE(YEAR(IF(Q498="",B498,Q498)),MONTH(IF(Q498="",B498,Q498)),1))</f>
        <v/>
      </c>
      <c r="AA498" s="9">
        <f>IF(B498="","","Q"&amp;(INT(MOD(MONTH(IF(Q498="",B498,Q498))-4,12)/3)+1))</f>
        <v/>
      </c>
      <c r="AB498" s="9">
        <f>IF(H498="","",IFERROR(INDEX(Rates!$M$5:$M$26,MATCH(H498,Rates!$A$5:$A$26,0)),""))</f>
        <v/>
      </c>
    </row>
    <row r="499">
      <c r="A499" s="9">
        <f>IF(B499="","",ROW()-4)</f>
        <v/>
      </c>
      <c r="B499" s="10" t="n"/>
      <c r="C499" s="11" t="n"/>
      <c r="D499" s="11" t="n"/>
      <c r="E499" s="9">
        <f>IF(B499="","",IF(D499="","No PAN",IF(AND(LEN(D499)=10,ISERROR(VALUE(LEFT(D499,1))),ISERROR(VALUE(MID(D499,5,1))),ISNUMBER(VALUE(MID(D499,6,4))),ISERROR(VALUE(RIGHT(D499,1)))),"Format OK","Check PAN")))</f>
        <v/>
      </c>
      <c r="F499" s="11" t="n"/>
      <c r="G499" s="9">
        <f>IF(B499="","",IF(F499&lt;&gt;"",F499,IF(E499&lt;&gt;"Format OK","Others",IF(OR(MID(D499,4,1)="P",MID(D499,4,1)="H"),"Individual/HUF",IF(MID(D499,4,1)="C","Company","Others")))))</f>
        <v/>
      </c>
      <c r="H499" s="11" t="n"/>
      <c r="I499" s="9">
        <f>IF(H499="","",IFERROR(INDEX(IF(G499="Individual/HUF",Rates!$C$5:$C$26,IF(G499="Company",Rates!$D$5:$D$26,Rates!$E$5:$E$26)),MATCH(H499,Rates!$A$5:$A$26,0)),"?"))</f>
        <v/>
      </c>
      <c r="J499" s="12" t="n"/>
      <c r="K499" s="13">
        <f>IF(H499="","",IFERROR(INDEX(IF(G499="Individual/HUF",Rates!$I$5:$I$26,IF(G499="Company",Rates!$J$5:$J$26,Rates!$K$5:$K$26)),MATCH(H499,Rates!$A$5:$A$26,0)),""))</f>
        <v/>
      </c>
      <c r="L499" s="14" t="n"/>
      <c r="M499" s="13">
        <f>IF(H499="","",IF(L499&lt;&gt;"",IF(E499="Format OK",L499,MAX(L499,INDEX(Rates!$L$5:$L$26,MATCH(H499,Rates!$A$5:$A$26,0)))),IF(K499="","rate?",IF(E499="Format OK",K499,MAX(K499,INDEX(Rates!$L$5:$L$26,MATCH(H499,Rates!$A$5:$A$26,0)))))))</f>
        <v/>
      </c>
      <c r="N499" s="15">
        <f>IF(OR(H499="",NOT(ISNUMBER(M499))),0,IF(AND(LEFT(P499,5)="Below",L499=""),0,ROUND(J499*M499,0)))</f>
        <v/>
      </c>
      <c r="O499" s="15">
        <f>IF(H499="","",SUMIFS($J$5:$J$504,$C$5:$C$504,C499,$H$5:$H$504,H499,$B$5:$B$504,"&lt;="&amp;B499,$B$5:$B$504,"&gt;="&amp;Settings!$B$5))</f>
        <v/>
      </c>
      <c r="P499" s="9">
        <f>IF(H499="","",IFERROR(IF(AND(INDEX(Rates!$F$5:$F$26,MATCH(H499,Rates!$A$5:$A$26,0))=0,INDEX(Rates!$G$5:$G$26,MATCH(H499,Rates!$A$5:$A$26,0))=0),"Deduct (no threshold)",IF(OR(AND(INDEX(Rates!$F$5:$F$26,MATCH(H499,Rates!$A$5:$A$26,0))&gt;0,J499&gt;INDEX(Rates!$F$5:$F$26,MATCH(H499,Rates!$A$5:$A$26,0))),AND(INDEX(Rates!$G$5:$G$26,MATCH(H499,Rates!$A$5:$A$26,0))&gt;0,O499&gt;INDEX(Rates!$G$5:$G$26,MATCH(H499,Rates!$A$5:$A$26,0)))),"Deduct","Below threshold: check")),"?"))</f>
        <v/>
      </c>
      <c r="Q499" s="10" t="n"/>
      <c r="R499" s="16">
        <f>IF(OR(B499="",Q499=""),0,IF(Q499&gt;B499,((YEAR(Q499)-YEAR(B499))*12+MONTH(Q499)-MONTH(B499)+1),0))</f>
        <v/>
      </c>
      <c r="S499" s="15">
        <f>ROUND(N499*Settings!$B$8*R499,0)</f>
        <v/>
      </c>
      <c r="T499" s="17">
        <f>IF(B499="","",IF(MONTH(IF(Q499="",B499,Q499))=3,DATE(YEAR(IF(Q499="",B499,Q499)),4,30),DATE(YEAR(IF(Q499="",B499,Q499)),MONTH(IF(Q499="",B499,Q499))+1,7)))</f>
        <v/>
      </c>
      <c r="U499" s="10" t="n"/>
      <c r="V499" s="11" t="n"/>
      <c r="W499" s="16">
        <f>IF(OR(B499="",N499=0),0,IF(U499="",IF(Settings!$B$4&gt;T499,((YEAR(Settings!$B$4)-YEAR(IF(Q499="",B499,Q499)))*12+MONTH(Settings!$B$4)-MONTH(IF(Q499="",B499,Q499))+1),0),IF(U499&gt;T499,((YEAR(U499)-YEAR(IF(Q499="",B499,Q499)))*12+MONTH(U499)-MONTH(IF(Q499="",B499,Q499))+1),0)))</f>
        <v/>
      </c>
      <c r="X499" s="15">
        <f>ROUND(N499*Settings!$B$9*W499,0)</f>
        <v/>
      </c>
      <c r="Y499" s="15">
        <f>S499+X499</f>
        <v/>
      </c>
      <c r="Z499" s="18">
        <f>IF(B499="","",DATE(YEAR(IF(Q499="",B499,Q499)),MONTH(IF(Q499="",B499,Q499)),1))</f>
        <v/>
      </c>
      <c r="AA499" s="9">
        <f>IF(B499="","","Q"&amp;(INT(MOD(MONTH(IF(Q499="",B499,Q499))-4,12)/3)+1))</f>
        <v/>
      </c>
      <c r="AB499" s="9">
        <f>IF(H499="","",IFERROR(INDEX(Rates!$M$5:$M$26,MATCH(H499,Rates!$A$5:$A$26,0)),""))</f>
        <v/>
      </c>
    </row>
    <row r="500">
      <c r="A500" s="9">
        <f>IF(B500="","",ROW()-4)</f>
        <v/>
      </c>
      <c r="B500" s="10" t="n"/>
      <c r="C500" s="11" t="n"/>
      <c r="D500" s="11" t="n"/>
      <c r="E500" s="9">
        <f>IF(B500="","",IF(D500="","No PAN",IF(AND(LEN(D500)=10,ISERROR(VALUE(LEFT(D500,1))),ISERROR(VALUE(MID(D500,5,1))),ISNUMBER(VALUE(MID(D500,6,4))),ISERROR(VALUE(RIGHT(D500,1)))),"Format OK","Check PAN")))</f>
        <v/>
      </c>
      <c r="F500" s="11" t="n"/>
      <c r="G500" s="9">
        <f>IF(B500="","",IF(F500&lt;&gt;"",F500,IF(E500&lt;&gt;"Format OK","Others",IF(OR(MID(D500,4,1)="P",MID(D500,4,1)="H"),"Individual/HUF",IF(MID(D500,4,1)="C","Company","Others")))))</f>
        <v/>
      </c>
      <c r="H500" s="11" t="n"/>
      <c r="I500" s="9">
        <f>IF(H500="","",IFERROR(INDEX(IF(G500="Individual/HUF",Rates!$C$5:$C$26,IF(G500="Company",Rates!$D$5:$D$26,Rates!$E$5:$E$26)),MATCH(H500,Rates!$A$5:$A$26,0)),"?"))</f>
        <v/>
      </c>
      <c r="J500" s="12" t="n"/>
      <c r="K500" s="13">
        <f>IF(H500="","",IFERROR(INDEX(IF(G500="Individual/HUF",Rates!$I$5:$I$26,IF(G500="Company",Rates!$J$5:$J$26,Rates!$K$5:$K$26)),MATCH(H500,Rates!$A$5:$A$26,0)),""))</f>
        <v/>
      </c>
      <c r="L500" s="14" t="n"/>
      <c r="M500" s="13">
        <f>IF(H500="","",IF(L500&lt;&gt;"",IF(E500="Format OK",L500,MAX(L500,INDEX(Rates!$L$5:$L$26,MATCH(H500,Rates!$A$5:$A$26,0)))),IF(K500="","rate?",IF(E500="Format OK",K500,MAX(K500,INDEX(Rates!$L$5:$L$26,MATCH(H500,Rates!$A$5:$A$26,0)))))))</f>
        <v/>
      </c>
      <c r="N500" s="15">
        <f>IF(OR(H500="",NOT(ISNUMBER(M500))),0,IF(AND(LEFT(P500,5)="Below",L500=""),0,ROUND(J500*M500,0)))</f>
        <v/>
      </c>
      <c r="O500" s="15">
        <f>IF(H500="","",SUMIFS($J$5:$J$504,$C$5:$C$504,C500,$H$5:$H$504,H500,$B$5:$B$504,"&lt;="&amp;B500,$B$5:$B$504,"&gt;="&amp;Settings!$B$5))</f>
        <v/>
      </c>
      <c r="P500" s="9">
        <f>IF(H500="","",IFERROR(IF(AND(INDEX(Rates!$F$5:$F$26,MATCH(H500,Rates!$A$5:$A$26,0))=0,INDEX(Rates!$G$5:$G$26,MATCH(H500,Rates!$A$5:$A$26,0))=0),"Deduct (no threshold)",IF(OR(AND(INDEX(Rates!$F$5:$F$26,MATCH(H500,Rates!$A$5:$A$26,0))&gt;0,J500&gt;INDEX(Rates!$F$5:$F$26,MATCH(H500,Rates!$A$5:$A$26,0))),AND(INDEX(Rates!$G$5:$G$26,MATCH(H500,Rates!$A$5:$A$26,0))&gt;0,O500&gt;INDEX(Rates!$G$5:$G$26,MATCH(H500,Rates!$A$5:$A$26,0)))),"Deduct","Below threshold: check")),"?"))</f>
        <v/>
      </c>
      <c r="Q500" s="10" t="n"/>
      <c r="R500" s="16">
        <f>IF(OR(B500="",Q500=""),0,IF(Q500&gt;B500,((YEAR(Q500)-YEAR(B500))*12+MONTH(Q500)-MONTH(B500)+1),0))</f>
        <v/>
      </c>
      <c r="S500" s="15">
        <f>ROUND(N500*Settings!$B$8*R500,0)</f>
        <v/>
      </c>
      <c r="T500" s="17">
        <f>IF(B500="","",IF(MONTH(IF(Q500="",B500,Q500))=3,DATE(YEAR(IF(Q500="",B500,Q500)),4,30),DATE(YEAR(IF(Q500="",B500,Q500)),MONTH(IF(Q500="",B500,Q500))+1,7)))</f>
        <v/>
      </c>
      <c r="U500" s="10" t="n"/>
      <c r="V500" s="11" t="n"/>
      <c r="W500" s="16">
        <f>IF(OR(B500="",N500=0),0,IF(U500="",IF(Settings!$B$4&gt;T500,((YEAR(Settings!$B$4)-YEAR(IF(Q500="",B500,Q500)))*12+MONTH(Settings!$B$4)-MONTH(IF(Q500="",B500,Q500))+1),0),IF(U500&gt;T500,((YEAR(U500)-YEAR(IF(Q500="",B500,Q500)))*12+MONTH(U500)-MONTH(IF(Q500="",B500,Q500))+1),0)))</f>
        <v/>
      </c>
      <c r="X500" s="15">
        <f>ROUND(N500*Settings!$B$9*W500,0)</f>
        <v/>
      </c>
      <c r="Y500" s="15">
        <f>S500+X500</f>
        <v/>
      </c>
      <c r="Z500" s="18">
        <f>IF(B500="","",DATE(YEAR(IF(Q500="",B500,Q500)),MONTH(IF(Q500="",B500,Q500)),1))</f>
        <v/>
      </c>
      <c r="AA500" s="9">
        <f>IF(B500="","","Q"&amp;(INT(MOD(MONTH(IF(Q500="",B500,Q500))-4,12)/3)+1))</f>
        <v/>
      </c>
      <c r="AB500" s="9">
        <f>IF(H500="","",IFERROR(INDEX(Rates!$M$5:$M$26,MATCH(H500,Rates!$A$5:$A$26,0)),""))</f>
        <v/>
      </c>
    </row>
    <row r="501">
      <c r="A501" s="9">
        <f>IF(B501="","",ROW()-4)</f>
        <v/>
      </c>
      <c r="B501" s="10" t="n"/>
      <c r="C501" s="11" t="n"/>
      <c r="D501" s="11" t="n"/>
      <c r="E501" s="9">
        <f>IF(B501="","",IF(D501="","No PAN",IF(AND(LEN(D501)=10,ISERROR(VALUE(LEFT(D501,1))),ISERROR(VALUE(MID(D501,5,1))),ISNUMBER(VALUE(MID(D501,6,4))),ISERROR(VALUE(RIGHT(D501,1)))),"Format OK","Check PAN")))</f>
        <v/>
      </c>
      <c r="F501" s="11" t="n"/>
      <c r="G501" s="9">
        <f>IF(B501="","",IF(F501&lt;&gt;"",F501,IF(E501&lt;&gt;"Format OK","Others",IF(OR(MID(D501,4,1)="P",MID(D501,4,1)="H"),"Individual/HUF",IF(MID(D501,4,1)="C","Company","Others")))))</f>
        <v/>
      </c>
      <c r="H501" s="11" t="n"/>
      <c r="I501" s="9">
        <f>IF(H501="","",IFERROR(INDEX(IF(G501="Individual/HUF",Rates!$C$5:$C$26,IF(G501="Company",Rates!$D$5:$D$26,Rates!$E$5:$E$26)),MATCH(H501,Rates!$A$5:$A$26,0)),"?"))</f>
        <v/>
      </c>
      <c r="J501" s="12" t="n"/>
      <c r="K501" s="13">
        <f>IF(H501="","",IFERROR(INDEX(IF(G501="Individual/HUF",Rates!$I$5:$I$26,IF(G501="Company",Rates!$J$5:$J$26,Rates!$K$5:$K$26)),MATCH(H501,Rates!$A$5:$A$26,0)),""))</f>
        <v/>
      </c>
      <c r="L501" s="14" t="n"/>
      <c r="M501" s="13">
        <f>IF(H501="","",IF(L501&lt;&gt;"",IF(E501="Format OK",L501,MAX(L501,INDEX(Rates!$L$5:$L$26,MATCH(H501,Rates!$A$5:$A$26,0)))),IF(K501="","rate?",IF(E501="Format OK",K501,MAX(K501,INDEX(Rates!$L$5:$L$26,MATCH(H501,Rates!$A$5:$A$26,0)))))))</f>
        <v/>
      </c>
      <c r="N501" s="15">
        <f>IF(OR(H501="",NOT(ISNUMBER(M501))),0,IF(AND(LEFT(P501,5)="Below",L501=""),0,ROUND(J501*M501,0)))</f>
        <v/>
      </c>
      <c r="O501" s="15">
        <f>IF(H501="","",SUMIFS($J$5:$J$504,$C$5:$C$504,C501,$H$5:$H$504,H501,$B$5:$B$504,"&lt;="&amp;B501,$B$5:$B$504,"&gt;="&amp;Settings!$B$5))</f>
        <v/>
      </c>
      <c r="P501" s="9">
        <f>IF(H501="","",IFERROR(IF(AND(INDEX(Rates!$F$5:$F$26,MATCH(H501,Rates!$A$5:$A$26,0))=0,INDEX(Rates!$G$5:$G$26,MATCH(H501,Rates!$A$5:$A$26,0))=0),"Deduct (no threshold)",IF(OR(AND(INDEX(Rates!$F$5:$F$26,MATCH(H501,Rates!$A$5:$A$26,0))&gt;0,J501&gt;INDEX(Rates!$F$5:$F$26,MATCH(H501,Rates!$A$5:$A$26,0))),AND(INDEX(Rates!$G$5:$G$26,MATCH(H501,Rates!$A$5:$A$26,0))&gt;0,O501&gt;INDEX(Rates!$G$5:$G$26,MATCH(H501,Rates!$A$5:$A$26,0)))),"Deduct","Below threshold: check")),"?"))</f>
        <v/>
      </c>
      <c r="Q501" s="10" t="n"/>
      <c r="R501" s="16">
        <f>IF(OR(B501="",Q501=""),0,IF(Q501&gt;B501,((YEAR(Q501)-YEAR(B501))*12+MONTH(Q501)-MONTH(B501)+1),0))</f>
        <v/>
      </c>
      <c r="S501" s="15">
        <f>ROUND(N501*Settings!$B$8*R501,0)</f>
        <v/>
      </c>
      <c r="T501" s="17">
        <f>IF(B501="","",IF(MONTH(IF(Q501="",B501,Q501))=3,DATE(YEAR(IF(Q501="",B501,Q501)),4,30),DATE(YEAR(IF(Q501="",B501,Q501)),MONTH(IF(Q501="",B501,Q501))+1,7)))</f>
        <v/>
      </c>
      <c r="U501" s="10" t="n"/>
      <c r="V501" s="11" t="n"/>
      <c r="W501" s="16">
        <f>IF(OR(B501="",N501=0),0,IF(U501="",IF(Settings!$B$4&gt;T501,((YEAR(Settings!$B$4)-YEAR(IF(Q501="",B501,Q501)))*12+MONTH(Settings!$B$4)-MONTH(IF(Q501="",B501,Q501))+1),0),IF(U501&gt;T501,((YEAR(U501)-YEAR(IF(Q501="",B501,Q501)))*12+MONTH(U501)-MONTH(IF(Q501="",B501,Q501))+1),0)))</f>
        <v/>
      </c>
      <c r="X501" s="15">
        <f>ROUND(N501*Settings!$B$9*W501,0)</f>
        <v/>
      </c>
      <c r="Y501" s="15">
        <f>S501+X501</f>
        <v/>
      </c>
      <c r="Z501" s="18">
        <f>IF(B501="","",DATE(YEAR(IF(Q501="",B501,Q501)),MONTH(IF(Q501="",B501,Q501)),1))</f>
        <v/>
      </c>
      <c r="AA501" s="9">
        <f>IF(B501="","","Q"&amp;(INT(MOD(MONTH(IF(Q501="",B501,Q501))-4,12)/3)+1))</f>
        <v/>
      </c>
      <c r="AB501" s="9">
        <f>IF(H501="","",IFERROR(INDEX(Rates!$M$5:$M$26,MATCH(H501,Rates!$A$5:$A$26,0)),""))</f>
        <v/>
      </c>
    </row>
    <row r="502">
      <c r="A502" s="9">
        <f>IF(B502="","",ROW()-4)</f>
        <v/>
      </c>
      <c r="B502" s="10" t="n"/>
      <c r="C502" s="11" t="n"/>
      <c r="D502" s="11" t="n"/>
      <c r="E502" s="9">
        <f>IF(B502="","",IF(D502="","No PAN",IF(AND(LEN(D502)=10,ISERROR(VALUE(LEFT(D502,1))),ISERROR(VALUE(MID(D502,5,1))),ISNUMBER(VALUE(MID(D502,6,4))),ISERROR(VALUE(RIGHT(D502,1)))),"Format OK","Check PAN")))</f>
        <v/>
      </c>
      <c r="F502" s="11" t="n"/>
      <c r="G502" s="9">
        <f>IF(B502="","",IF(F502&lt;&gt;"",F502,IF(E502&lt;&gt;"Format OK","Others",IF(OR(MID(D502,4,1)="P",MID(D502,4,1)="H"),"Individual/HUF",IF(MID(D502,4,1)="C","Company","Others")))))</f>
        <v/>
      </c>
      <c r="H502" s="11" t="n"/>
      <c r="I502" s="9">
        <f>IF(H502="","",IFERROR(INDEX(IF(G502="Individual/HUF",Rates!$C$5:$C$26,IF(G502="Company",Rates!$D$5:$D$26,Rates!$E$5:$E$26)),MATCH(H502,Rates!$A$5:$A$26,0)),"?"))</f>
        <v/>
      </c>
      <c r="J502" s="12" t="n"/>
      <c r="K502" s="13">
        <f>IF(H502="","",IFERROR(INDEX(IF(G502="Individual/HUF",Rates!$I$5:$I$26,IF(G502="Company",Rates!$J$5:$J$26,Rates!$K$5:$K$26)),MATCH(H502,Rates!$A$5:$A$26,0)),""))</f>
        <v/>
      </c>
      <c r="L502" s="14" t="n"/>
      <c r="M502" s="13">
        <f>IF(H502="","",IF(L502&lt;&gt;"",IF(E502="Format OK",L502,MAX(L502,INDEX(Rates!$L$5:$L$26,MATCH(H502,Rates!$A$5:$A$26,0)))),IF(K502="","rate?",IF(E502="Format OK",K502,MAX(K502,INDEX(Rates!$L$5:$L$26,MATCH(H502,Rates!$A$5:$A$26,0)))))))</f>
        <v/>
      </c>
      <c r="N502" s="15">
        <f>IF(OR(H502="",NOT(ISNUMBER(M502))),0,IF(AND(LEFT(P502,5)="Below",L502=""),0,ROUND(J502*M502,0)))</f>
        <v/>
      </c>
      <c r="O502" s="15">
        <f>IF(H502="","",SUMIFS($J$5:$J$504,$C$5:$C$504,C502,$H$5:$H$504,H502,$B$5:$B$504,"&lt;="&amp;B502,$B$5:$B$504,"&gt;="&amp;Settings!$B$5))</f>
        <v/>
      </c>
      <c r="P502" s="9">
        <f>IF(H502="","",IFERROR(IF(AND(INDEX(Rates!$F$5:$F$26,MATCH(H502,Rates!$A$5:$A$26,0))=0,INDEX(Rates!$G$5:$G$26,MATCH(H502,Rates!$A$5:$A$26,0))=0),"Deduct (no threshold)",IF(OR(AND(INDEX(Rates!$F$5:$F$26,MATCH(H502,Rates!$A$5:$A$26,0))&gt;0,J502&gt;INDEX(Rates!$F$5:$F$26,MATCH(H502,Rates!$A$5:$A$26,0))),AND(INDEX(Rates!$G$5:$G$26,MATCH(H502,Rates!$A$5:$A$26,0))&gt;0,O502&gt;INDEX(Rates!$G$5:$G$26,MATCH(H502,Rates!$A$5:$A$26,0)))),"Deduct","Below threshold: check")),"?"))</f>
        <v/>
      </c>
      <c r="Q502" s="10" t="n"/>
      <c r="R502" s="16">
        <f>IF(OR(B502="",Q502=""),0,IF(Q502&gt;B502,((YEAR(Q502)-YEAR(B502))*12+MONTH(Q502)-MONTH(B502)+1),0))</f>
        <v/>
      </c>
      <c r="S502" s="15">
        <f>ROUND(N502*Settings!$B$8*R502,0)</f>
        <v/>
      </c>
      <c r="T502" s="17">
        <f>IF(B502="","",IF(MONTH(IF(Q502="",B502,Q502))=3,DATE(YEAR(IF(Q502="",B502,Q502)),4,30),DATE(YEAR(IF(Q502="",B502,Q502)),MONTH(IF(Q502="",B502,Q502))+1,7)))</f>
        <v/>
      </c>
      <c r="U502" s="10" t="n"/>
      <c r="V502" s="11" t="n"/>
      <c r="W502" s="16">
        <f>IF(OR(B502="",N502=0),0,IF(U502="",IF(Settings!$B$4&gt;T502,((YEAR(Settings!$B$4)-YEAR(IF(Q502="",B502,Q502)))*12+MONTH(Settings!$B$4)-MONTH(IF(Q502="",B502,Q502))+1),0),IF(U502&gt;T502,((YEAR(U502)-YEAR(IF(Q502="",B502,Q502)))*12+MONTH(U502)-MONTH(IF(Q502="",B502,Q502))+1),0)))</f>
        <v/>
      </c>
      <c r="X502" s="15">
        <f>ROUND(N502*Settings!$B$9*W502,0)</f>
        <v/>
      </c>
      <c r="Y502" s="15">
        <f>S502+X502</f>
        <v/>
      </c>
      <c r="Z502" s="18">
        <f>IF(B502="","",DATE(YEAR(IF(Q502="",B502,Q502)),MONTH(IF(Q502="",B502,Q502)),1))</f>
        <v/>
      </c>
      <c r="AA502" s="9">
        <f>IF(B502="","","Q"&amp;(INT(MOD(MONTH(IF(Q502="",B502,Q502))-4,12)/3)+1))</f>
        <v/>
      </c>
      <c r="AB502" s="9">
        <f>IF(H502="","",IFERROR(INDEX(Rates!$M$5:$M$26,MATCH(H502,Rates!$A$5:$A$26,0)),""))</f>
        <v/>
      </c>
    </row>
    <row r="503">
      <c r="A503" s="9">
        <f>IF(B503="","",ROW()-4)</f>
        <v/>
      </c>
      <c r="B503" s="10" t="n"/>
      <c r="C503" s="11" t="n"/>
      <c r="D503" s="11" t="n"/>
      <c r="E503" s="9">
        <f>IF(B503="","",IF(D503="","No PAN",IF(AND(LEN(D503)=10,ISERROR(VALUE(LEFT(D503,1))),ISERROR(VALUE(MID(D503,5,1))),ISNUMBER(VALUE(MID(D503,6,4))),ISERROR(VALUE(RIGHT(D503,1)))),"Format OK","Check PAN")))</f>
        <v/>
      </c>
      <c r="F503" s="11" t="n"/>
      <c r="G503" s="9">
        <f>IF(B503="","",IF(F503&lt;&gt;"",F503,IF(E503&lt;&gt;"Format OK","Others",IF(OR(MID(D503,4,1)="P",MID(D503,4,1)="H"),"Individual/HUF",IF(MID(D503,4,1)="C","Company","Others")))))</f>
        <v/>
      </c>
      <c r="H503" s="11" t="n"/>
      <c r="I503" s="9">
        <f>IF(H503="","",IFERROR(INDEX(IF(G503="Individual/HUF",Rates!$C$5:$C$26,IF(G503="Company",Rates!$D$5:$D$26,Rates!$E$5:$E$26)),MATCH(H503,Rates!$A$5:$A$26,0)),"?"))</f>
        <v/>
      </c>
      <c r="J503" s="12" t="n"/>
      <c r="K503" s="13">
        <f>IF(H503="","",IFERROR(INDEX(IF(G503="Individual/HUF",Rates!$I$5:$I$26,IF(G503="Company",Rates!$J$5:$J$26,Rates!$K$5:$K$26)),MATCH(H503,Rates!$A$5:$A$26,0)),""))</f>
        <v/>
      </c>
      <c r="L503" s="14" t="n"/>
      <c r="M503" s="13">
        <f>IF(H503="","",IF(L503&lt;&gt;"",IF(E503="Format OK",L503,MAX(L503,INDEX(Rates!$L$5:$L$26,MATCH(H503,Rates!$A$5:$A$26,0)))),IF(K503="","rate?",IF(E503="Format OK",K503,MAX(K503,INDEX(Rates!$L$5:$L$26,MATCH(H503,Rates!$A$5:$A$26,0)))))))</f>
        <v/>
      </c>
      <c r="N503" s="15">
        <f>IF(OR(H503="",NOT(ISNUMBER(M503))),0,IF(AND(LEFT(P503,5)="Below",L503=""),0,ROUND(J503*M503,0)))</f>
        <v/>
      </c>
      <c r="O503" s="15">
        <f>IF(H503="","",SUMIFS($J$5:$J$504,$C$5:$C$504,C503,$H$5:$H$504,H503,$B$5:$B$504,"&lt;="&amp;B503,$B$5:$B$504,"&gt;="&amp;Settings!$B$5))</f>
        <v/>
      </c>
      <c r="P503" s="9">
        <f>IF(H503="","",IFERROR(IF(AND(INDEX(Rates!$F$5:$F$26,MATCH(H503,Rates!$A$5:$A$26,0))=0,INDEX(Rates!$G$5:$G$26,MATCH(H503,Rates!$A$5:$A$26,0))=0),"Deduct (no threshold)",IF(OR(AND(INDEX(Rates!$F$5:$F$26,MATCH(H503,Rates!$A$5:$A$26,0))&gt;0,J503&gt;INDEX(Rates!$F$5:$F$26,MATCH(H503,Rates!$A$5:$A$26,0))),AND(INDEX(Rates!$G$5:$G$26,MATCH(H503,Rates!$A$5:$A$26,0))&gt;0,O503&gt;INDEX(Rates!$G$5:$G$26,MATCH(H503,Rates!$A$5:$A$26,0)))),"Deduct","Below threshold: check")),"?"))</f>
        <v/>
      </c>
      <c r="Q503" s="10" t="n"/>
      <c r="R503" s="16">
        <f>IF(OR(B503="",Q503=""),0,IF(Q503&gt;B503,((YEAR(Q503)-YEAR(B503))*12+MONTH(Q503)-MONTH(B503)+1),0))</f>
        <v/>
      </c>
      <c r="S503" s="15">
        <f>ROUND(N503*Settings!$B$8*R503,0)</f>
        <v/>
      </c>
      <c r="T503" s="17">
        <f>IF(B503="","",IF(MONTH(IF(Q503="",B503,Q503))=3,DATE(YEAR(IF(Q503="",B503,Q503)),4,30),DATE(YEAR(IF(Q503="",B503,Q503)),MONTH(IF(Q503="",B503,Q503))+1,7)))</f>
        <v/>
      </c>
      <c r="U503" s="10" t="n"/>
      <c r="V503" s="11" t="n"/>
      <c r="W503" s="16">
        <f>IF(OR(B503="",N503=0),0,IF(U503="",IF(Settings!$B$4&gt;T503,((YEAR(Settings!$B$4)-YEAR(IF(Q503="",B503,Q503)))*12+MONTH(Settings!$B$4)-MONTH(IF(Q503="",B503,Q503))+1),0),IF(U503&gt;T503,((YEAR(U503)-YEAR(IF(Q503="",B503,Q503)))*12+MONTH(U503)-MONTH(IF(Q503="",B503,Q503))+1),0)))</f>
        <v/>
      </c>
      <c r="X503" s="15">
        <f>ROUND(N503*Settings!$B$9*W503,0)</f>
        <v/>
      </c>
      <c r="Y503" s="15">
        <f>S503+X503</f>
        <v/>
      </c>
      <c r="Z503" s="18">
        <f>IF(B503="","",DATE(YEAR(IF(Q503="",B503,Q503)),MONTH(IF(Q503="",B503,Q503)),1))</f>
        <v/>
      </c>
      <c r="AA503" s="9">
        <f>IF(B503="","","Q"&amp;(INT(MOD(MONTH(IF(Q503="",B503,Q503))-4,12)/3)+1))</f>
        <v/>
      </c>
      <c r="AB503" s="9">
        <f>IF(H503="","",IFERROR(INDEX(Rates!$M$5:$M$26,MATCH(H503,Rates!$A$5:$A$26,0)),""))</f>
        <v/>
      </c>
    </row>
    <row r="504">
      <c r="A504" s="9">
        <f>IF(B504="","",ROW()-4)</f>
        <v/>
      </c>
      <c r="B504" s="10" t="n"/>
      <c r="C504" s="11" t="n"/>
      <c r="D504" s="11" t="n"/>
      <c r="E504" s="9">
        <f>IF(B504="","",IF(D504="","No PAN",IF(AND(LEN(D504)=10,ISERROR(VALUE(LEFT(D504,1))),ISERROR(VALUE(MID(D504,5,1))),ISNUMBER(VALUE(MID(D504,6,4))),ISERROR(VALUE(RIGHT(D504,1)))),"Format OK","Check PAN")))</f>
        <v/>
      </c>
      <c r="F504" s="11" t="n"/>
      <c r="G504" s="9">
        <f>IF(B504="","",IF(F504&lt;&gt;"",F504,IF(E504&lt;&gt;"Format OK","Others",IF(OR(MID(D504,4,1)="P",MID(D504,4,1)="H"),"Individual/HUF",IF(MID(D504,4,1)="C","Company","Others")))))</f>
        <v/>
      </c>
      <c r="H504" s="11" t="n"/>
      <c r="I504" s="9">
        <f>IF(H504="","",IFERROR(INDEX(IF(G504="Individual/HUF",Rates!$C$5:$C$26,IF(G504="Company",Rates!$D$5:$D$26,Rates!$E$5:$E$26)),MATCH(H504,Rates!$A$5:$A$26,0)),"?"))</f>
        <v/>
      </c>
      <c r="J504" s="12" t="n"/>
      <c r="K504" s="13">
        <f>IF(H504="","",IFERROR(INDEX(IF(G504="Individual/HUF",Rates!$I$5:$I$26,IF(G504="Company",Rates!$J$5:$J$26,Rates!$K$5:$K$26)),MATCH(H504,Rates!$A$5:$A$26,0)),""))</f>
        <v/>
      </c>
      <c r="L504" s="14" t="n"/>
      <c r="M504" s="13">
        <f>IF(H504="","",IF(L504&lt;&gt;"",IF(E504="Format OK",L504,MAX(L504,INDEX(Rates!$L$5:$L$26,MATCH(H504,Rates!$A$5:$A$26,0)))),IF(K504="","rate?",IF(E504="Format OK",K504,MAX(K504,INDEX(Rates!$L$5:$L$26,MATCH(H504,Rates!$A$5:$A$26,0)))))))</f>
        <v/>
      </c>
      <c r="N504" s="15">
        <f>IF(OR(H504="",NOT(ISNUMBER(M504))),0,IF(AND(LEFT(P504,5)="Below",L504=""),0,ROUND(J504*M504,0)))</f>
        <v/>
      </c>
      <c r="O504" s="15">
        <f>IF(H504="","",SUMIFS($J$5:$J$504,$C$5:$C$504,C504,$H$5:$H$504,H504,$B$5:$B$504,"&lt;="&amp;B504,$B$5:$B$504,"&gt;="&amp;Settings!$B$5))</f>
        <v/>
      </c>
      <c r="P504" s="9">
        <f>IF(H504="","",IFERROR(IF(AND(INDEX(Rates!$F$5:$F$26,MATCH(H504,Rates!$A$5:$A$26,0))=0,INDEX(Rates!$G$5:$G$26,MATCH(H504,Rates!$A$5:$A$26,0))=0),"Deduct (no threshold)",IF(OR(AND(INDEX(Rates!$F$5:$F$26,MATCH(H504,Rates!$A$5:$A$26,0))&gt;0,J504&gt;INDEX(Rates!$F$5:$F$26,MATCH(H504,Rates!$A$5:$A$26,0))),AND(INDEX(Rates!$G$5:$G$26,MATCH(H504,Rates!$A$5:$A$26,0))&gt;0,O504&gt;INDEX(Rates!$G$5:$G$26,MATCH(H504,Rates!$A$5:$A$26,0)))),"Deduct","Below threshold: check")),"?"))</f>
        <v/>
      </c>
      <c r="Q504" s="10" t="n"/>
      <c r="R504" s="16">
        <f>IF(OR(B504="",Q504=""),0,IF(Q504&gt;B504,((YEAR(Q504)-YEAR(B504))*12+MONTH(Q504)-MONTH(B504)+1),0))</f>
        <v/>
      </c>
      <c r="S504" s="15">
        <f>ROUND(N504*Settings!$B$8*R504,0)</f>
        <v/>
      </c>
      <c r="T504" s="17">
        <f>IF(B504="","",IF(MONTH(IF(Q504="",B504,Q504))=3,DATE(YEAR(IF(Q504="",B504,Q504)),4,30),DATE(YEAR(IF(Q504="",B504,Q504)),MONTH(IF(Q504="",B504,Q504))+1,7)))</f>
        <v/>
      </c>
      <c r="U504" s="10" t="n"/>
      <c r="V504" s="11" t="n"/>
      <c r="W504" s="16">
        <f>IF(OR(B504="",N504=0),0,IF(U504="",IF(Settings!$B$4&gt;T504,((YEAR(Settings!$B$4)-YEAR(IF(Q504="",B504,Q504)))*12+MONTH(Settings!$B$4)-MONTH(IF(Q504="",B504,Q504))+1),0),IF(U504&gt;T504,((YEAR(U504)-YEAR(IF(Q504="",B504,Q504)))*12+MONTH(U504)-MONTH(IF(Q504="",B504,Q504))+1),0)))</f>
        <v/>
      </c>
      <c r="X504" s="15">
        <f>ROUND(N504*Settings!$B$9*W504,0)</f>
        <v/>
      </c>
      <c r="Y504" s="15">
        <f>S504+X504</f>
        <v/>
      </c>
      <c r="Z504" s="18">
        <f>IF(B504="","",DATE(YEAR(IF(Q504="",B504,Q504)),MONTH(IF(Q504="",B504,Q504)),1))</f>
        <v/>
      </c>
      <c r="AA504" s="9">
        <f>IF(B504="","","Q"&amp;(INT(MOD(MONTH(IF(Q504="",B504,Q504))-4,12)/3)+1))</f>
        <v/>
      </c>
      <c r="AB504" s="9">
        <f>IF(H504="","",IFERROR(INDEX(Rates!$M$5:$M$26,MATCH(H504,Rates!$A$5:$A$26,0)),""))</f>
        <v/>
      </c>
    </row>
  </sheetData>
  <autoFilter ref="A4:AB504"/>
  <conditionalFormatting sqref="E5:E504">
    <cfRule type="expression" priority="1" dxfId="0">
      <formula>OR(E5="No PAN",E5="Check PAN")</formula>
    </cfRule>
  </conditionalFormatting>
  <conditionalFormatting sqref="Y5:Y504">
    <cfRule type="cellIs" priority="2" operator="greaterThan" dxfId="1">
      <formula>0</formula>
    </cfRule>
  </conditionalFormatting>
  <conditionalFormatting sqref="P5:P504">
    <cfRule type="expression" priority="3" dxfId="2">
      <formula>LEFT(P5,5)="Below"</formula>
    </cfRule>
  </conditionalFormatting>
  <dataValidations count="2">
    <dataValidation sqref="H5:H504" showDropDown="0" showInputMessage="1" showErrorMessage="1" allowBlank="1" error="Pick a value from the list" promptTitle="Choose" prompt="Nature of payment" type="list">
      <formula1>=Rates!$A$5:$A$26</formula1>
    </dataValidation>
    <dataValidation sqref="F5:F504" showDropDown="0" showInputMessage="0" showErrorMessage="1" allowBlank="1" error="Pick a value from the list" type="list">
      <formula1>=Lists!$A$2:$A$4</formula1>
    </dataValidation>
  </dataValidations>
  <pageMargins left="0.75" right="0.75" top="1" bottom="1" header="0.5" footer="0.5"/>
  <pageSetup orientation="landscape" paperSize="9" fitToHeight="0" fitToWidth="1"/>
  <headerFooter>
    <oddHeader/>
    <oddFooter>&amp;C&amp;8 vikashkhanal.in · free template · last reviewed 6 Oct 2026 · not professional advice</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H46"/>
  <sheetViews>
    <sheetView workbookViewId="0">
      <pane xSplit="2" ySplit="6" topLeftCell="C7" activePane="bottomRight" state="frozen"/>
      <selection pane="topRight"/>
      <selection pane="bottomLeft"/>
      <selection pane="bottomRight" activeCell="A1" sqref="A1"/>
    </sheetView>
  </sheetViews>
  <sheetFormatPr baseColWidth="8" defaultRowHeight="15"/>
  <cols>
    <col width="12" customWidth="1" min="1" max="1"/>
    <col width="58" customWidth="1" min="2" max="2"/>
    <col width="15" customWidth="1" min="3" max="3"/>
    <col width="15" customWidth="1" min="4" max="4"/>
    <col width="15" customWidth="1" min="5" max="5"/>
    <col width="14" customWidth="1" min="6" max="6"/>
    <col width="14" customWidth="1" min="7" max="7"/>
    <col width="22" customWidth="1" min="8" max="8"/>
  </cols>
  <sheetData>
    <row r="1">
      <c r="A1" s="1" t="inlineStr">
        <is>
          <t>Challan summary by payment code</t>
        </is>
      </c>
    </row>
    <row r="2">
      <c r="A2" s="2" t="inlineStr">
        <is>
          <t>Type the first day of the month of deduction in C3.</t>
        </is>
      </c>
    </row>
    <row r="3">
      <c r="A3" s="19" t="inlineStr">
        <is>
          <t>Month</t>
        </is>
      </c>
      <c r="C3" s="20" t="n">
        <v>46266</v>
      </c>
    </row>
    <row r="4">
      <c r="A4" s="19" t="inlineStr">
        <is>
          <t>Deposit due</t>
        </is>
      </c>
      <c r="C4" s="21">
        <f>IF(MONTH(C3)=3,DATE(YEAR(C3),4,30),DATE(YEAR(C3),MONTH(C3)+1,7))</f>
        <v/>
      </c>
    </row>
    <row r="6" ht="30" customHeight="1">
      <c r="A6" s="8" t="inlineStr">
        <is>
          <t>Payment code</t>
        </is>
      </c>
      <c r="B6" s="8" t="inlineStr">
        <is>
          <t>Nature</t>
        </is>
      </c>
      <c r="C6" s="8" t="inlineStr">
        <is>
          <t>TDS deducted (₹)</t>
        </is>
      </c>
      <c r="D6" s="8" t="inlineStr">
        <is>
          <t>Interest to date (₹)</t>
        </is>
      </c>
      <c r="E6" s="8" t="inlineStr">
        <is>
          <t>Total for challan (₹)</t>
        </is>
      </c>
      <c r="F6" s="8" t="inlineStr">
        <is>
          <t>Deposited (₹)</t>
        </is>
      </c>
      <c r="G6" s="8" t="inlineStr">
        <is>
          <t>Balance (₹)</t>
        </is>
      </c>
      <c r="H6" s="8" t="inlineStr">
        <is>
          <t>Note</t>
        </is>
      </c>
    </row>
    <row r="7">
      <c r="A7" s="22" t="inlineStr">
        <is>
          <t>1001</t>
        </is>
      </c>
      <c r="B7" s="22" t="inlineStr">
        <is>
          <t>Salary: Government employees other than Union Government</t>
        </is>
      </c>
      <c r="C7" s="15">
        <f>SUMIFS(Register!$N$5:$N$504,Register!$I$5:$I$504,A7,Register!$Z$5:$Z$504,$C$3)</f>
        <v/>
      </c>
      <c r="D7" s="15">
        <f>SUMIFS(Register!$Y$5:$Y$504,Register!$I$5:$I$504,A7,Register!$Z$5:$Z$504,$C$3)</f>
        <v/>
      </c>
      <c r="E7" s="23">
        <f>C7+D7</f>
        <v/>
      </c>
      <c r="F7" s="15">
        <f>SUMIFS(Register!$N$5:$N$504,Register!$I$5:$I$504,A7,Register!$Z$5:$Z$504,$C$3,Register!$U$5:$U$504,"&lt;&gt;")</f>
        <v/>
      </c>
      <c r="G7" s="15">
        <f>C7-F7</f>
        <v/>
      </c>
      <c r="H7" s="9">
        <f>IF(G7&gt;0,IF(Settings!$B$4&gt;$C$4,"Overdue","Pay by "&amp;TEXT($C$4,"dd-mmm")),"")</f>
        <v/>
      </c>
    </row>
    <row r="8">
      <c r="A8" s="22" t="inlineStr">
        <is>
          <t>1002</t>
        </is>
      </c>
      <c r="B8" s="22" t="inlineStr">
        <is>
          <t>Salary: employees other than Government</t>
        </is>
      </c>
      <c r="C8" s="15">
        <f>SUMIFS(Register!$N$5:$N$504,Register!$I$5:$I$504,A8,Register!$Z$5:$Z$504,$C$3)</f>
        <v/>
      </c>
      <c r="D8" s="15">
        <f>SUMIFS(Register!$Y$5:$Y$504,Register!$I$5:$I$504,A8,Register!$Z$5:$Z$504,$C$3)</f>
        <v/>
      </c>
      <c r="E8" s="23">
        <f>C8+D8</f>
        <v/>
      </c>
      <c r="F8" s="15">
        <f>SUMIFS(Register!$N$5:$N$504,Register!$I$5:$I$504,A8,Register!$Z$5:$Z$504,$C$3,Register!$U$5:$U$504,"&lt;&gt;")</f>
        <v/>
      </c>
      <c r="G8" s="15">
        <f>C8-F8</f>
        <v/>
      </c>
      <c r="H8" s="9">
        <f>IF(G8&gt;0,IF(Settings!$B$4&gt;$C$4,"Overdue","Pay by "&amp;TEXT($C$4,"dd-mmm")),"")</f>
        <v/>
      </c>
    </row>
    <row r="9">
      <c r="A9" s="22" t="inlineStr">
        <is>
          <t>1004</t>
        </is>
      </c>
      <c r="B9" s="22" t="inlineStr">
        <is>
          <t>Accumulated balance of provident fund due to an employee</t>
        </is>
      </c>
      <c r="C9" s="15">
        <f>SUMIFS(Register!$N$5:$N$504,Register!$I$5:$I$504,A9,Register!$Z$5:$Z$504,$C$3)</f>
        <v/>
      </c>
      <c r="D9" s="15">
        <f>SUMIFS(Register!$Y$5:$Y$504,Register!$I$5:$I$504,A9,Register!$Z$5:$Z$504,$C$3)</f>
        <v/>
      </c>
      <c r="E9" s="23">
        <f>C9+D9</f>
        <v/>
      </c>
      <c r="F9" s="15">
        <f>SUMIFS(Register!$N$5:$N$504,Register!$I$5:$I$504,A9,Register!$Z$5:$Z$504,$C$3,Register!$U$5:$U$504,"&lt;&gt;")</f>
        <v/>
      </c>
      <c r="G9" s="15">
        <f>C9-F9</f>
        <v/>
      </c>
      <c r="H9" s="9">
        <f>IF(G9&gt;0,IF(Settings!$B$4&gt;$C$4,"Overdue","Pay by "&amp;TEXT($C$4,"dd-mmm")),"")</f>
        <v/>
      </c>
    </row>
    <row r="10">
      <c r="A10" s="22" t="inlineStr">
        <is>
          <t>1005</t>
        </is>
      </c>
      <c r="B10" s="22" t="inlineStr">
        <is>
          <t>Insurance commission</t>
        </is>
      </c>
      <c r="C10" s="15">
        <f>SUMIFS(Register!$N$5:$N$504,Register!$I$5:$I$504,A10,Register!$Z$5:$Z$504,$C$3)</f>
        <v/>
      </c>
      <c r="D10" s="15">
        <f>SUMIFS(Register!$Y$5:$Y$504,Register!$I$5:$I$504,A10,Register!$Z$5:$Z$504,$C$3)</f>
        <v/>
      </c>
      <c r="E10" s="23">
        <f>C10+D10</f>
        <v/>
      </c>
      <c r="F10" s="15">
        <f>SUMIFS(Register!$N$5:$N$504,Register!$I$5:$I$504,A10,Register!$Z$5:$Z$504,$C$3,Register!$U$5:$U$504,"&lt;&gt;")</f>
        <v/>
      </c>
      <c r="G10" s="15">
        <f>C10-F10</f>
        <v/>
      </c>
      <c r="H10" s="9">
        <f>IF(G10&gt;0,IF(Settings!$B$4&gt;$C$4,"Overdue","Pay by "&amp;TEXT($C$4,"dd-mmm")),"")</f>
        <v/>
      </c>
    </row>
    <row r="11">
      <c r="A11" s="22" t="inlineStr">
        <is>
          <t>1006</t>
        </is>
      </c>
      <c r="B11" s="22" t="inlineStr">
        <is>
          <t>Commission or brokerage (other than insurance)</t>
        </is>
      </c>
      <c r="C11" s="15">
        <f>SUMIFS(Register!$N$5:$N$504,Register!$I$5:$I$504,A11,Register!$Z$5:$Z$504,$C$3)</f>
        <v/>
      </c>
      <c r="D11" s="15">
        <f>SUMIFS(Register!$Y$5:$Y$504,Register!$I$5:$I$504,A11,Register!$Z$5:$Z$504,$C$3)</f>
        <v/>
      </c>
      <c r="E11" s="23">
        <f>C11+D11</f>
        <v/>
      </c>
      <c r="F11" s="15">
        <f>SUMIFS(Register!$N$5:$N$504,Register!$I$5:$I$504,A11,Register!$Z$5:$Z$504,$C$3,Register!$U$5:$U$504,"&lt;&gt;")</f>
        <v/>
      </c>
      <c r="G11" s="15">
        <f>C11-F11</f>
        <v/>
      </c>
      <c r="H11" s="9">
        <f>IF(G11&gt;0,IF(Settings!$B$4&gt;$C$4,"Overdue","Pay by "&amp;TEXT($C$4,"dd-mmm")),"")</f>
        <v/>
      </c>
    </row>
    <row r="12">
      <c r="A12" s="22" t="inlineStr">
        <is>
          <t>1008</t>
        </is>
      </c>
      <c r="B12" s="22" t="inlineStr">
        <is>
          <t>Rent: plant, machinery or equipment</t>
        </is>
      </c>
      <c r="C12" s="15">
        <f>SUMIFS(Register!$N$5:$N$504,Register!$I$5:$I$504,A12,Register!$Z$5:$Z$504,$C$3)</f>
        <v/>
      </c>
      <c r="D12" s="15">
        <f>SUMIFS(Register!$Y$5:$Y$504,Register!$I$5:$I$504,A12,Register!$Z$5:$Z$504,$C$3)</f>
        <v/>
      </c>
      <c r="E12" s="23">
        <f>C12+D12</f>
        <v/>
      </c>
      <c r="F12" s="15">
        <f>SUMIFS(Register!$N$5:$N$504,Register!$I$5:$I$504,A12,Register!$Z$5:$Z$504,$C$3,Register!$U$5:$U$504,"&lt;&gt;")</f>
        <v/>
      </c>
      <c r="G12" s="15">
        <f>C12-F12</f>
        <v/>
      </c>
      <c r="H12" s="9">
        <f>IF(G12&gt;0,IF(Settings!$B$4&gt;$C$4,"Overdue","Pay by "&amp;TEXT($C$4,"dd-mmm")),"")</f>
        <v/>
      </c>
    </row>
    <row r="13">
      <c r="A13" s="22" t="inlineStr">
        <is>
          <t>1009</t>
        </is>
      </c>
      <c r="B13" s="22" t="inlineStr">
        <is>
          <t>Rent: land, building, furniture (other than machinery)</t>
        </is>
      </c>
      <c r="C13" s="15">
        <f>SUMIFS(Register!$N$5:$N$504,Register!$I$5:$I$504,A13,Register!$Z$5:$Z$504,$C$3)</f>
        <v/>
      </c>
      <c r="D13" s="15">
        <f>SUMIFS(Register!$Y$5:$Y$504,Register!$I$5:$I$504,A13,Register!$Z$5:$Z$504,$C$3)</f>
        <v/>
      </c>
      <c r="E13" s="23">
        <f>C13+D13</f>
        <v/>
      </c>
      <c r="F13" s="15">
        <f>SUMIFS(Register!$N$5:$N$504,Register!$I$5:$I$504,A13,Register!$Z$5:$Z$504,$C$3,Register!$U$5:$U$504,"&lt;&gt;")</f>
        <v/>
      </c>
      <c r="G13" s="15">
        <f>C13-F13</f>
        <v/>
      </c>
      <c r="H13" s="9">
        <f>IF(G13&gt;0,IF(Settings!$B$4&gt;$C$4,"Overdue","Pay by "&amp;TEXT($C$4,"dd-mmm")),"")</f>
        <v/>
      </c>
    </row>
    <row r="14">
      <c r="A14" s="22" t="inlineStr">
        <is>
          <t>1011</t>
        </is>
      </c>
      <c r="B14" s="22" t="inlineStr">
        <is>
          <t>Consideration under joint development agreement [s.67(14)]</t>
        </is>
      </c>
      <c r="C14" s="15">
        <f>SUMIFS(Register!$N$5:$N$504,Register!$I$5:$I$504,A14,Register!$Z$5:$Z$504,$C$3)</f>
        <v/>
      </c>
      <c r="D14" s="15">
        <f>SUMIFS(Register!$Y$5:$Y$504,Register!$I$5:$I$504,A14,Register!$Z$5:$Z$504,$C$3)</f>
        <v/>
      </c>
      <c r="E14" s="23">
        <f>C14+D14</f>
        <v/>
      </c>
      <c r="F14" s="15">
        <f>SUMIFS(Register!$N$5:$N$504,Register!$I$5:$I$504,A14,Register!$Z$5:$Z$504,$C$3,Register!$U$5:$U$504,"&lt;&gt;")</f>
        <v/>
      </c>
      <c r="G14" s="15">
        <f>C14-F14</f>
        <v/>
      </c>
      <c r="H14" s="9">
        <f>IF(G14&gt;0,IF(Settings!$B$4&gt;$C$4,"Overdue","Pay by "&amp;TEXT($C$4,"dd-mmm")),"")</f>
        <v/>
      </c>
    </row>
    <row r="15">
      <c r="A15" s="22" t="inlineStr">
        <is>
          <t>1012</t>
        </is>
      </c>
      <c r="B15" s="22" t="inlineStr">
        <is>
          <t>Compensation on compulsory acquisition of immovable property</t>
        </is>
      </c>
      <c r="C15" s="15">
        <f>SUMIFS(Register!$N$5:$N$504,Register!$I$5:$I$504,A15,Register!$Z$5:$Z$504,$C$3)</f>
        <v/>
      </c>
      <c r="D15" s="15">
        <f>SUMIFS(Register!$Y$5:$Y$504,Register!$I$5:$I$504,A15,Register!$Z$5:$Z$504,$C$3)</f>
        <v/>
      </c>
      <c r="E15" s="23">
        <f>C15+D15</f>
        <v/>
      </c>
      <c r="F15" s="15">
        <f>SUMIFS(Register!$N$5:$N$504,Register!$I$5:$I$504,A15,Register!$Z$5:$Z$504,$C$3,Register!$U$5:$U$504,"&lt;&gt;")</f>
        <v/>
      </c>
      <c r="G15" s="15">
        <f>C15-F15</f>
        <v/>
      </c>
      <c r="H15" s="9">
        <f>IF(G15&gt;0,IF(Settings!$B$4&gt;$C$4,"Overdue","Pay by "&amp;TEXT($C$4,"dd-mmm")),"")</f>
        <v/>
      </c>
    </row>
    <row r="16">
      <c r="A16" s="22" t="inlineStr">
        <is>
          <t>1013</t>
        </is>
      </c>
      <c r="B16" s="22" t="inlineStr">
        <is>
          <t>Income from units of mutual funds</t>
        </is>
      </c>
      <c r="C16" s="15">
        <f>SUMIFS(Register!$N$5:$N$504,Register!$I$5:$I$504,A16,Register!$Z$5:$Z$504,$C$3)</f>
        <v/>
      </c>
      <c r="D16" s="15">
        <f>SUMIFS(Register!$Y$5:$Y$504,Register!$I$5:$I$504,A16,Register!$Z$5:$Z$504,$C$3)</f>
        <v/>
      </c>
      <c r="E16" s="23">
        <f>C16+D16</f>
        <v/>
      </c>
      <c r="F16" s="15">
        <f>SUMIFS(Register!$N$5:$N$504,Register!$I$5:$I$504,A16,Register!$Z$5:$Z$504,$C$3,Register!$U$5:$U$504,"&lt;&gt;")</f>
        <v/>
      </c>
      <c r="G16" s="15">
        <f>C16-F16</f>
        <v/>
      </c>
      <c r="H16" s="9">
        <f>IF(G16&gt;0,IF(Settings!$B$4&gt;$C$4,"Overdue","Pay by "&amp;TEXT($C$4,"dd-mmm")),"")</f>
        <v/>
      </c>
    </row>
    <row r="17">
      <c r="A17" s="22" t="inlineStr">
        <is>
          <t>1014</t>
        </is>
      </c>
      <c r="B17" s="22" t="inlineStr">
        <is>
          <t>Business trust units: interest / dividend / rent</t>
        </is>
      </c>
      <c r="C17" s="15">
        <f>SUMIFS(Register!$N$5:$N$504,Register!$I$5:$I$504,A17,Register!$Z$5:$Z$504,$C$3)</f>
        <v/>
      </c>
      <c r="D17" s="15">
        <f>SUMIFS(Register!$Y$5:$Y$504,Register!$I$5:$I$504,A17,Register!$Z$5:$Z$504,$C$3)</f>
        <v/>
      </c>
      <c r="E17" s="23">
        <f>C17+D17</f>
        <v/>
      </c>
      <c r="F17" s="15">
        <f>SUMIFS(Register!$N$5:$N$504,Register!$I$5:$I$504,A17,Register!$Z$5:$Z$504,$C$3,Register!$U$5:$U$504,"&lt;&gt;")</f>
        <v/>
      </c>
      <c r="G17" s="15">
        <f>C17-F17</f>
        <v/>
      </c>
      <c r="H17" s="9">
        <f>IF(G17&gt;0,IF(Settings!$B$4&gt;$C$4,"Overdue","Pay by "&amp;TEXT($C$4,"dd-mmm")),"")</f>
        <v/>
      </c>
    </row>
    <row r="18">
      <c r="A18" s="22" t="inlineStr">
        <is>
          <t>1015</t>
        </is>
      </c>
      <c r="B18" s="22" t="inlineStr">
        <is>
          <t>Business trust units: interest / dividend / rent</t>
        </is>
      </c>
      <c r="C18" s="15">
        <f>SUMIFS(Register!$N$5:$N$504,Register!$I$5:$I$504,A18,Register!$Z$5:$Z$504,$C$3)</f>
        <v/>
      </c>
      <c r="D18" s="15">
        <f>SUMIFS(Register!$Y$5:$Y$504,Register!$I$5:$I$504,A18,Register!$Z$5:$Z$504,$C$3)</f>
        <v/>
      </c>
      <c r="E18" s="23">
        <f>C18+D18</f>
        <v/>
      </c>
      <c r="F18" s="15">
        <f>SUMIFS(Register!$N$5:$N$504,Register!$I$5:$I$504,A18,Register!$Z$5:$Z$504,$C$3,Register!$U$5:$U$504,"&lt;&gt;")</f>
        <v/>
      </c>
      <c r="G18" s="15">
        <f>C18-F18</f>
        <v/>
      </c>
      <c r="H18" s="9">
        <f>IF(G18&gt;0,IF(Settings!$B$4&gt;$C$4,"Overdue","Pay by "&amp;TEXT($C$4,"dd-mmm")),"")</f>
        <v/>
      </c>
    </row>
    <row r="19">
      <c r="A19" s="22" t="inlineStr">
        <is>
          <t>1016</t>
        </is>
      </c>
      <c r="B19" s="22" t="inlineStr">
        <is>
          <t>Business trust units: interest / dividend / rent</t>
        </is>
      </c>
      <c r="C19" s="15">
        <f>SUMIFS(Register!$N$5:$N$504,Register!$I$5:$I$504,A19,Register!$Z$5:$Z$504,$C$3)</f>
        <v/>
      </c>
      <c r="D19" s="15">
        <f>SUMIFS(Register!$Y$5:$Y$504,Register!$I$5:$I$504,A19,Register!$Z$5:$Z$504,$C$3)</f>
        <v/>
      </c>
      <c r="E19" s="23">
        <f>C19+D19</f>
        <v/>
      </c>
      <c r="F19" s="15">
        <f>SUMIFS(Register!$N$5:$N$504,Register!$I$5:$I$504,A19,Register!$Z$5:$Z$504,$C$3,Register!$U$5:$U$504,"&lt;&gt;")</f>
        <v/>
      </c>
      <c r="G19" s="15">
        <f>C19-F19</f>
        <v/>
      </c>
      <c r="H19" s="9">
        <f>IF(G19&gt;0,IF(Settings!$B$4&gt;$C$4,"Overdue","Pay by "&amp;TEXT($C$4,"dd-mmm")),"")</f>
        <v/>
      </c>
    </row>
    <row r="20">
      <c r="A20" s="22" t="inlineStr">
        <is>
          <t>1019</t>
        </is>
      </c>
      <c r="B20" s="22" t="inlineStr">
        <is>
          <t>Interest on securities</t>
        </is>
      </c>
      <c r="C20" s="15">
        <f>SUMIFS(Register!$N$5:$N$504,Register!$I$5:$I$504,A20,Register!$Z$5:$Z$504,$C$3)</f>
        <v/>
      </c>
      <c r="D20" s="15">
        <f>SUMIFS(Register!$Y$5:$Y$504,Register!$I$5:$I$504,A20,Register!$Z$5:$Z$504,$C$3)</f>
        <v/>
      </c>
      <c r="E20" s="23">
        <f>C20+D20</f>
        <v/>
      </c>
      <c r="F20" s="15">
        <f>SUMIFS(Register!$N$5:$N$504,Register!$I$5:$I$504,A20,Register!$Z$5:$Z$504,$C$3,Register!$U$5:$U$504,"&lt;&gt;")</f>
        <v/>
      </c>
      <c r="G20" s="15">
        <f>C20-F20</f>
        <v/>
      </c>
      <c r="H20" s="9">
        <f>IF(G20&gt;0,IF(Settings!$B$4&gt;$C$4,"Overdue","Pay by "&amp;TEXT($C$4,"dd-mmm")),"")</f>
        <v/>
      </c>
    </row>
    <row r="21">
      <c r="A21" s="22" t="inlineStr">
        <is>
          <t>1020</t>
        </is>
      </c>
      <c r="B21" s="22" t="inlineStr">
        <is>
          <t>Interest other than on securities: bank etc., senior citizen</t>
        </is>
      </c>
      <c r="C21" s="15">
        <f>SUMIFS(Register!$N$5:$N$504,Register!$I$5:$I$504,A21,Register!$Z$5:$Z$504,$C$3)</f>
        <v/>
      </c>
      <c r="D21" s="15">
        <f>SUMIFS(Register!$Y$5:$Y$504,Register!$I$5:$I$504,A21,Register!$Z$5:$Z$504,$C$3)</f>
        <v/>
      </c>
      <c r="E21" s="23">
        <f>C21+D21</f>
        <v/>
      </c>
      <c r="F21" s="15">
        <f>SUMIFS(Register!$N$5:$N$504,Register!$I$5:$I$504,A21,Register!$Z$5:$Z$504,$C$3,Register!$U$5:$U$504,"&lt;&gt;")</f>
        <v/>
      </c>
      <c r="G21" s="15">
        <f>C21-F21</f>
        <v/>
      </c>
      <c r="H21" s="9">
        <f>IF(G21&gt;0,IF(Settings!$B$4&gt;$C$4,"Overdue","Pay by "&amp;TEXT($C$4,"dd-mmm")),"")</f>
        <v/>
      </c>
    </row>
    <row r="22">
      <c r="A22" s="22" t="inlineStr">
        <is>
          <t>1021</t>
        </is>
      </c>
      <c r="B22" s="22" t="inlineStr">
        <is>
          <t>Interest other than on securities: bank etc., others</t>
        </is>
      </c>
      <c r="C22" s="15">
        <f>SUMIFS(Register!$N$5:$N$504,Register!$I$5:$I$504,A22,Register!$Z$5:$Z$504,$C$3)</f>
        <v/>
      </c>
      <c r="D22" s="15">
        <f>SUMIFS(Register!$Y$5:$Y$504,Register!$I$5:$I$504,A22,Register!$Z$5:$Z$504,$C$3)</f>
        <v/>
      </c>
      <c r="E22" s="23">
        <f>C22+D22</f>
        <v/>
      </c>
      <c r="F22" s="15">
        <f>SUMIFS(Register!$N$5:$N$504,Register!$I$5:$I$504,A22,Register!$Z$5:$Z$504,$C$3,Register!$U$5:$U$504,"&lt;&gt;")</f>
        <v/>
      </c>
      <c r="G22" s="15">
        <f>C22-F22</f>
        <v/>
      </c>
      <c r="H22" s="9">
        <f>IF(G22&gt;0,IF(Settings!$B$4&gt;$C$4,"Overdue","Pay by "&amp;TEXT($C$4,"dd-mmm")),"")</f>
        <v/>
      </c>
    </row>
    <row r="23">
      <c r="A23" s="22" t="inlineStr">
        <is>
          <t>1022</t>
        </is>
      </c>
      <c r="B23" s="22" t="inlineStr">
        <is>
          <t>Interest other than on securities: other payers</t>
        </is>
      </c>
      <c r="C23" s="15">
        <f>SUMIFS(Register!$N$5:$N$504,Register!$I$5:$I$504,A23,Register!$Z$5:$Z$504,$C$3)</f>
        <v/>
      </c>
      <c r="D23" s="15">
        <f>SUMIFS(Register!$Y$5:$Y$504,Register!$I$5:$I$504,A23,Register!$Z$5:$Z$504,$C$3)</f>
        <v/>
      </c>
      <c r="E23" s="23">
        <f>C23+D23</f>
        <v/>
      </c>
      <c r="F23" s="15">
        <f>SUMIFS(Register!$N$5:$N$504,Register!$I$5:$I$504,A23,Register!$Z$5:$Z$504,$C$3,Register!$U$5:$U$504,"&lt;&gt;")</f>
        <v/>
      </c>
      <c r="G23" s="15">
        <f>C23-F23</f>
        <v/>
      </c>
      <c r="H23" s="9">
        <f>IF(G23&gt;0,IF(Settings!$B$4&gt;$C$4,"Overdue","Pay by "&amp;TEXT($C$4,"dd-mmm")),"")</f>
        <v/>
      </c>
    </row>
    <row r="24">
      <c r="A24" s="22" t="inlineStr">
        <is>
          <t>1023</t>
        </is>
      </c>
      <c r="B24" s="22" t="inlineStr">
        <is>
          <t>Contractor / sub-contractor: individual or HUF</t>
        </is>
      </c>
      <c r="C24" s="15">
        <f>SUMIFS(Register!$N$5:$N$504,Register!$I$5:$I$504,A24,Register!$Z$5:$Z$504,$C$3)</f>
        <v/>
      </c>
      <c r="D24" s="15">
        <f>SUMIFS(Register!$Y$5:$Y$504,Register!$I$5:$I$504,A24,Register!$Z$5:$Z$504,$C$3)</f>
        <v/>
      </c>
      <c r="E24" s="23">
        <f>C24+D24</f>
        <v/>
      </c>
      <c r="F24" s="15">
        <f>SUMIFS(Register!$N$5:$N$504,Register!$I$5:$I$504,A24,Register!$Z$5:$Z$504,$C$3,Register!$U$5:$U$504,"&lt;&gt;")</f>
        <v/>
      </c>
      <c r="G24" s="15">
        <f>C24-F24</f>
        <v/>
      </c>
      <c r="H24" s="9">
        <f>IF(G24&gt;0,IF(Settings!$B$4&gt;$C$4,"Overdue","Pay by "&amp;TEXT($C$4,"dd-mmm")),"")</f>
        <v/>
      </c>
    </row>
    <row r="25">
      <c r="A25" s="22" t="inlineStr">
        <is>
          <t>1024</t>
        </is>
      </c>
      <c r="B25" s="22" t="inlineStr">
        <is>
          <t>Contractor / sub-contractor: others</t>
        </is>
      </c>
      <c r="C25" s="15">
        <f>SUMIFS(Register!$N$5:$N$504,Register!$I$5:$I$504,A25,Register!$Z$5:$Z$504,$C$3)</f>
        <v/>
      </c>
      <c r="D25" s="15">
        <f>SUMIFS(Register!$Y$5:$Y$504,Register!$I$5:$I$504,A25,Register!$Z$5:$Z$504,$C$3)</f>
        <v/>
      </c>
      <c r="E25" s="23">
        <f>C25+D25</f>
        <v/>
      </c>
      <c r="F25" s="15">
        <f>SUMIFS(Register!$N$5:$N$504,Register!$I$5:$I$504,A25,Register!$Z$5:$Z$504,$C$3,Register!$U$5:$U$504,"&lt;&gt;")</f>
        <v/>
      </c>
      <c r="G25" s="15">
        <f>C25-F25</f>
        <v/>
      </c>
      <c r="H25" s="9">
        <f>IF(G25&gt;0,IF(Settings!$B$4&gt;$C$4,"Overdue","Pay by "&amp;TEXT($C$4,"dd-mmm")),"")</f>
        <v/>
      </c>
    </row>
    <row r="26">
      <c r="A26" s="22" t="inlineStr">
        <is>
          <t>1026</t>
        </is>
      </c>
      <c r="B26" s="22" t="inlineStr">
        <is>
          <t>Fees for technical services, royalty (film), call centre</t>
        </is>
      </c>
      <c r="C26" s="15">
        <f>SUMIFS(Register!$N$5:$N$504,Register!$I$5:$I$504,A26,Register!$Z$5:$Z$504,$C$3)</f>
        <v/>
      </c>
      <c r="D26" s="15">
        <f>SUMIFS(Register!$Y$5:$Y$504,Register!$I$5:$I$504,A26,Register!$Z$5:$Z$504,$C$3)</f>
        <v/>
      </c>
      <c r="E26" s="23">
        <f>C26+D26</f>
        <v/>
      </c>
      <c r="F26" s="15">
        <f>SUMIFS(Register!$N$5:$N$504,Register!$I$5:$I$504,A26,Register!$Z$5:$Z$504,$C$3,Register!$U$5:$U$504,"&lt;&gt;")</f>
        <v/>
      </c>
      <c r="G26" s="15">
        <f>C26-F26</f>
        <v/>
      </c>
      <c r="H26" s="9">
        <f>IF(G26&gt;0,IF(Settings!$B$4&gt;$C$4,"Overdue","Pay by "&amp;TEXT($C$4,"dd-mmm")),"")</f>
        <v/>
      </c>
    </row>
    <row r="27">
      <c r="A27" s="22" t="inlineStr">
        <is>
          <t>1027</t>
        </is>
      </c>
      <c r="B27" s="22" t="inlineStr">
        <is>
          <t>Fees for professional services</t>
        </is>
      </c>
      <c r="C27" s="15">
        <f>SUMIFS(Register!$N$5:$N$504,Register!$I$5:$I$504,A27,Register!$Z$5:$Z$504,$C$3)</f>
        <v/>
      </c>
      <c r="D27" s="15">
        <f>SUMIFS(Register!$Y$5:$Y$504,Register!$I$5:$I$504,A27,Register!$Z$5:$Z$504,$C$3)</f>
        <v/>
      </c>
      <c r="E27" s="23">
        <f>C27+D27</f>
        <v/>
      </c>
      <c r="F27" s="15">
        <f>SUMIFS(Register!$N$5:$N$504,Register!$I$5:$I$504,A27,Register!$Z$5:$Z$504,$C$3,Register!$U$5:$U$504,"&lt;&gt;")</f>
        <v/>
      </c>
      <c r="G27" s="15">
        <f>C27-F27</f>
        <v/>
      </c>
      <c r="H27" s="9">
        <f>IF(G27&gt;0,IF(Settings!$B$4&gt;$C$4,"Overdue","Pay by "&amp;TEXT($C$4,"dd-mmm")),"")</f>
        <v/>
      </c>
    </row>
    <row r="28">
      <c r="A28" s="22" t="inlineStr">
        <is>
          <t>1028</t>
        </is>
      </c>
      <c r="B28" s="22" t="inlineStr">
        <is>
          <t>Director's remuneration, fees, commission (non-salary)</t>
        </is>
      </c>
      <c r="C28" s="15">
        <f>SUMIFS(Register!$N$5:$N$504,Register!$I$5:$I$504,A28,Register!$Z$5:$Z$504,$C$3)</f>
        <v/>
      </c>
      <c r="D28" s="15">
        <f>SUMIFS(Register!$Y$5:$Y$504,Register!$I$5:$I$504,A28,Register!$Z$5:$Z$504,$C$3)</f>
        <v/>
      </c>
      <c r="E28" s="23">
        <f>C28+D28</f>
        <v/>
      </c>
      <c r="F28" s="15">
        <f>SUMIFS(Register!$N$5:$N$504,Register!$I$5:$I$504,A28,Register!$Z$5:$Z$504,$C$3,Register!$U$5:$U$504,"&lt;&gt;")</f>
        <v/>
      </c>
      <c r="G28" s="15">
        <f>C28-F28</f>
        <v/>
      </c>
      <c r="H28" s="9">
        <f>IF(G28&gt;0,IF(Settings!$B$4&gt;$C$4,"Overdue","Pay by "&amp;TEXT($C$4,"dd-mmm")),"")</f>
        <v/>
      </c>
    </row>
    <row r="29">
      <c r="A29" s="22" t="inlineStr">
        <is>
          <t>1029</t>
        </is>
      </c>
      <c r="B29" s="22" t="inlineStr">
        <is>
          <t>Dividend</t>
        </is>
      </c>
      <c r="C29" s="15">
        <f>SUMIFS(Register!$N$5:$N$504,Register!$I$5:$I$504,A29,Register!$Z$5:$Z$504,$C$3)</f>
        <v/>
      </c>
      <c r="D29" s="15">
        <f>SUMIFS(Register!$Y$5:$Y$504,Register!$I$5:$I$504,A29,Register!$Z$5:$Z$504,$C$3)</f>
        <v/>
      </c>
      <c r="E29" s="23">
        <f>C29+D29</f>
        <v/>
      </c>
      <c r="F29" s="15">
        <f>SUMIFS(Register!$N$5:$N$504,Register!$I$5:$I$504,A29,Register!$Z$5:$Z$504,$C$3,Register!$U$5:$U$504,"&lt;&gt;")</f>
        <v/>
      </c>
      <c r="G29" s="15">
        <f>C29-F29</f>
        <v/>
      </c>
      <c r="H29" s="9">
        <f>IF(G29&gt;0,IF(Settings!$B$4&gt;$C$4,"Overdue","Pay by "&amp;TEXT($C$4,"dd-mmm")),"")</f>
        <v/>
      </c>
    </row>
    <row r="30">
      <c r="A30" s="22" t="inlineStr">
        <is>
          <t>1030</t>
        </is>
      </c>
      <c r="B30" s="22" t="inlineStr">
        <is>
          <t>Payment under life insurance policy</t>
        </is>
      </c>
      <c r="C30" s="15">
        <f>SUMIFS(Register!$N$5:$N$504,Register!$I$5:$I$504,A30,Register!$Z$5:$Z$504,$C$3)</f>
        <v/>
      </c>
      <c r="D30" s="15">
        <f>SUMIFS(Register!$Y$5:$Y$504,Register!$I$5:$I$504,A30,Register!$Z$5:$Z$504,$C$3)</f>
        <v/>
      </c>
      <c r="E30" s="23">
        <f>C30+D30</f>
        <v/>
      </c>
      <c r="F30" s="15">
        <f>SUMIFS(Register!$N$5:$N$504,Register!$I$5:$I$504,A30,Register!$Z$5:$Z$504,$C$3,Register!$U$5:$U$504,"&lt;&gt;")</f>
        <v/>
      </c>
      <c r="G30" s="15">
        <f>C30-F30</f>
        <v/>
      </c>
      <c r="H30" s="9">
        <f>IF(G30&gt;0,IF(Settings!$B$4&gt;$C$4,"Overdue","Pay by "&amp;TEXT($C$4,"dd-mmm")),"")</f>
        <v/>
      </c>
    </row>
    <row r="31">
      <c r="A31" s="22" t="inlineStr">
        <is>
          <t>1031</t>
        </is>
      </c>
      <c r="B31" s="22" t="inlineStr">
        <is>
          <t>Purchase of goods</t>
        </is>
      </c>
      <c r="C31" s="15">
        <f>SUMIFS(Register!$N$5:$N$504,Register!$I$5:$I$504,A31,Register!$Z$5:$Z$504,$C$3)</f>
        <v/>
      </c>
      <c r="D31" s="15">
        <f>SUMIFS(Register!$Y$5:$Y$504,Register!$I$5:$I$504,A31,Register!$Z$5:$Z$504,$C$3)</f>
        <v/>
      </c>
      <c r="E31" s="23">
        <f>C31+D31</f>
        <v/>
      </c>
      <c r="F31" s="15">
        <f>SUMIFS(Register!$N$5:$N$504,Register!$I$5:$I$504,A31,Register!$Z$5:$Z$504,$C$3,Register!$U$5:$U$504,"&lt;&gt;")</f>
        <v/>
      </c>
      <c r="G31" s="15">
        <f>C31-F31</f>
        <v/>
      </c>
      <c r="H31" s="9">
        <f>IF(G31&gt;0,IF(Settings!$B$4&gt;$C$4,"Overdue","Pay by "&amp;TEXT($C$4,"dd-mmm")),"")</f>
        <v/>
      </c>
    </row>
    <row r="32">
      <c r="A32" s="22" t="inlineStr">
        <is>
          <t>1032</t>
        </is>
      </c>
      <c r="B32" s="22" t="inlineStr">
        <is>
          <t>Specified senior citizen (bank)</t>
        </is>
      </c>
      <c r="C32" s="15">
        <f>SUMIFS(Register!$N$5:$N$504,Register!$I$5:$I$504,A32,Register!$Z$5:$Z$504,$C$3)</f>
        <v/>
      </c>
      <c r="D32" s="15">
        <f>SUMIFS(Register!$Y$5:$Y$504,Register!$I$5:$I$504,A32,Register!$Z$5:$Z$504,$C$3)</f>
        <v/>
      </c>
      <c r="E32" s="23">
        <f>C32+D32</f>
        <v/>
      </c>
      <c r="F32" s="15">
        <f>SUMIFS(Register!$N$5:$N$504,Register!$I$5:$I$504,A32,Register!$Z$5:$Z$504,$C$3,Register!$U$5:$U$504,"&lt;&gt;")</f>
        <v/>
      </c>
      <c r="G32" s="15">
        <f>C32-F32</f>
        <v/>
      </c>
      <c r="H32" s="9">
        <f>IF(G32&gt;0,IF(Settings!$B$4&gt;$C$4,"Overdue","Pay by "&amp;TEXT($C$4,"dd-mmm")),"")</f>
        <v/>
      </c>
    </row>
    <row r="33">
      <c r="A33" s="22" t="inlineStr">
        <is>
          <t>1033</t>
        </is>
      </c>
      <c r="B33" s="22" t="inlineStr">
        <is>
          <t>Benefit or perquisite of business / profession</t>
        </is>
      </c>
      <c r="C33" s="15">
        <f>SUMIFS(Register!$N$5:$N$504,Register!$I$5:$I$504,A33,Register!$Z$5:$Z$504,$C$3)</f>
        <v/>
      </c>
      <c r="D33" s="15">
        <f>SUMIFS(Register!$Y$5:$Y$504,Register!$I$5:$I$504,A33,Register!$Z$5:$Z$504,$C$3)</f>
        <v/>
      </c>
      <c r="E33" s="23">
        <f>C33+D33</f>
        <v/>
      </c>
      <c r="F33" s="15">
        <f>SUMIFS(Register!$N$5:$N$504,Register!$I$5:$I$504,A33,Register!$Z$5:$Z$504,$C$3,Register!$U$5:$U$504,"&lt;&gt;")</f>
        <v/>
      </c>
      <c r="G33" s="15">
        <f>C33-F33</f>
        <v/>
      </c>
      <c r="H33" s="9">
        <f>IF(G33&gt;0,IF(Settings!$B$4&gt;$C$4,"Overdue","Pay by "&amp;TEXT($C$4,"dd-mmm")),"")</f>
        <v/>
      </c>
    </row>
    <row r="34">
      <c r="A34" s="22" t="inlineStr">
        <is>
          <t>1035</t>
        </is>
      </c>
      <c r="B34" s="22" t="inlineStr">
        <is>
          <t>E-commerce participants</t>
        </is>
      </c>
      <c r="C34" s="15">
        <f>SUMIFS(Register!$N$5:$N$504,Register!$I$5:$I$504,A34,Register!$Z$5:$Z$504,$C$3)</f>
        <v/>
      </c>
      <c r="D34" s="15">
        <f>SUMIFS(Register!$Y$5:$Y$504,Register!$I$5:$I$504,A34,Register!$Z$5:$Z$504,$C$3)</f>
        <v/>
      </c>
      <c r="E34" s="23">
        <f>C34+D34</f>
        <v/>
      </c>
      <c r="F34" s="15">
        <f>SUMIFS(Register!$N$5:$N$504,Register!$I$5:$I$504,A34,Register!$Z$5:$Z$504,$C$3,Register!$U$5:$U$504,"&lt;&gt;")</f>
        <v/>
      </c>
      <c r="G34" s="15">
        <f>C34-F34</f>
        <v/>
      </c>
      <c r="H34" s="9">
        <f>IF(G34&gt;0,IF(Settings!$B$4&gt;$C$4,"Overdue","Pay by "&amp;TEXT($C$4,"dd-mmm")),"")</f>
        <v/>
      </c>
    </row>
    <row r="35">
      <c r="A35" s="22" t="inlineStr">
        <is>
          <t>1037</t>
        </is>
      </c>
      <c r="B35" s="22" t="inlineStr">
        <is>
          <t>Transfer of virtual digital asset</t>
        </is>
      </c>
      <c r="C35" s="15">
        <f>SUMIFS(Register!$N$5:$N$504,Register!$I$5:$I$504,A35,Register!$Z$5:$Z$504,$C$3)</f>
        <v/>
      </c>
      <c r="D35" s="15">
        <f>SUMIFS(Register!$Y$5:$Y$504,Register!$I$5:$I$504,A35,Register!$Z$5:$Z$504,$C$3)</f>
        <v/>
      </c>
      <c r="E35" s="23">
        <f>C35+D35</f>
        <v/>
      </c>
      <c r="F35" s="15">
        <f>SUMIFS(Register!$N$5:$N$504,Register!$I$5:$I$504,A35,Register!$Z$5:$Z$504,$C$3,Register!$U$5:$U$504,"&lt;&gt;")</f>
        <v/>
      </c>
      <c r="G35" s="15">
        <f>C35-F35</f>
        <v/>
      </c>
      <c r="H35" s="9">
        <f>IF(G35&gt;0,IF(Settings!$B$4&gt;$C$4,"Overdue","Pay by "&amp;TEXT($C$4,"dd-mmm")),"")</f>
        <v/>
      </c>
    </row>
    <row r="36">
      <c r="A36" s="22" t="inlineStr">
        <is>
          <t>1039</t>
        </is>
      </c>
      <c r="B36" s="22" t="inlineStr">
        <is>
          <t>Non-resident sportsmen / entertainers</t>
        </is>
      </c>
      <c r="C36" s="15">
        <f>SUMIFS(Register!$N$5:$N$504,Register!$I$5:$I$504,A36,Register!$Z$5:$Z$504,$C$3)</f>
        <v/>
      </c>
      <c r="D36" s="15">
        <f>SUMIFS(Register!$Y$5:$Y$504,Register!$I$5:$I$504,A36,Register!$Z$5:$Z$504,$C$3)</f>
        <v/>
      </c>
      <c r="E36" s="23">
        <f>C36+D36</f>
        <v/>
      </c>
      <c r="F36" s="15">
        <f>SUMIFS(Register!$N$5:$N$504,Register!$I$5:$I$504,A36,Register!$Z$5:$Z$504,$C$3,Register!$U$5:$U$504,"&lt;&gt;")</f>
        <v/>
      </c>
      <c r="G36" s="15">
        <f>C36-F36</f>
        <v/>
      </c>
      <c r="H36" s="9">
        <f>IF(G36&gt;0,IF(Settings!$B$4&gt;$C$4,"Overdue","Pay by "&amp;TEXT($C$4,"dd-mmm")),"")</f>
        <v/>
      </c>
    </row>
    <row r="37">
      <c r="A37" s="22" t="inlineStr">
        <is>
          <t>1040</t>
        </is>
      </c>
      <c r="B37" s="22" t="inlineStr">
        <is>
          <t>Interest on foreign currency borrowings</t>
        </is>
      </c>
      <c r="C37" s="15">
        <f>SUMIFS(Register!$N$5:$N$504,Register!$I$5:$I$504,A37,Register!$Z$5:$Z$504,$C$3)</f>
        <v/>
      </c>
      <c r="D37" s="15">
        <f>SUMIFS(Register!$Y$5:$Y$504,Register!$I$5:$I$504,A37,Register!$Z$5:$Z$504,$C$3)</f>
        <v/>
      </c>
      <c r="E37" s="23">
        <f>C37+D37</f>
        <v/>
      </c>
      <c r="F37" s="15">
        <f>SUMIFS(Register!$N$5:$N$504,Register!$I$5:$I$504,A37,Register!$Z$5:$Z$504,$C$3,Register!$U$5:$U$504,"&lt;&gt;")</f>
        <v/>
      </c>
      <c r="G37" s="15">
        <f>C37-F37</f>
        <v/>
      </c>
      <c r="H37" s="9">
        <f>IF(G37&gt;0,IF(Settings!$B$4&gt;$C$4,"Overdue","Pay by "&amp;TEXT($C$4,"dd-mmm")),"")</f>
        <v/>
      </c>
    </row>
    <row r="38">
      <c r="A38" s="22" t="inlineStr">
        <is>
          <t>1057</t>
        </is>
      </c>
      <c r="B38" s="22" t="inlineStr">
        <is>
          <t>Other sums payable to a non-resident</t>
        </is>
      </c>
      <c r="C38" s="15">
        <f>SUMIFS(Register!$N$5:$N$504,Register!$I$5:$I$504,A38,Register!$Z$5:$Z$504,$C$3)</f>
        <v/>
      </c>
      <c r="D38" s="15">
        <f>SUMIFS(Register!$Y$5:$Y$504,Register!$I$5:$I$504,A38,Register!$Z$5:$Z$504,$C$3)</f>
        <v/>
      </c>
      <c r="E38" s="23">
        <f>C38+D38</f>
        <v/>
      </c>
      <c r="F38" s="15">
        <f>SUMIFS(Register!$N$5:$N$504,Register!$I$5:$I$504,A38,Register!$Z$5:$Z$504,$C$3,Register!$U$5:$U$504,"&lt;&gt;")</f>
        <v/>
      </c>
      <c r="G38" s="15">
        <f>C38-F38</f>
        <v/>
      </c>
      <c r="H38" s="9">
        <f>IF(G38&gt;0,IF(Settings!$B$4&gt;$C$4,"Overdue","Pay by "&amp;TEXT($C$4,"dd-mmm")),"")</f>
        <v/>
      </c>
    </row>
    <row r="39">
      <c r="A39" s="22" t="inlineStr">
        <is>
          <t>1058</t>
        </is>
      </c>
      <c r="B39" s="22" t="inlineStr">
        <is>
          <t>Winnings from lottery, crossword puzzle, games</t>
        </is>
      </c>
      <c r="C39" s="15">
        <f>SUMIFS(Register!$N$5:$N$504,Register!$I$5:$I$504,A39,Register!$Z$5:$Z$504,$C$3)</f>
        <v/>
      </c>
      <c r="D39" s="15">
        <f>SUMIFS(Register!$Y$5:$Y$504,Register!$I$5:$I$504,A39,Register!$Z$5:$Z$504,$C$3)</f>
        <v/>
      </c>
      <c r="E39" s="23">
        <f>C39+D39</f>
        <v/>
      </c>
      <c r="F39" s="15">
        <f>SUMIFS(Register!$N$5:$N$504,Register!$I$5:$I$504,A39,Register!$Z$5:$Z$504,$C$3,Register!$U$5:$U$504,"&lt;&gt;")</f>
        <v/>
      </c>
      <c r="G39" s="15">
        <f>C39-F39</f>
        <v/>
      </c>
      <c r="H39" s="9">
        <f>IF(G39&gt;0,IF(Settings!$B$4&gt;$C$4,"Overdue","Pay by "&amp;TEXT($C$4,"dd-mmm")),"")</f>
        <v/>
      </c>
    </row>
    <row r="40">
      <c r="A40" s="22" t="inlineStr">
        <is>
          <t>1062</t>
        </is>
      </c>
      <c r="B40" s="22" t="inlineStr">
        <is>
          <t>Winnings from horse races</t>
        </is>
      </c>
      <c r="C40" s="15">
        <f>SUMIFS(Register!$N$5:$N$504,Register!$I$5:$I$504,A40,Register!$Z$5:$Z$504,$C$3)</f>
        <v/>
      </c>
      <c r="D40" s="15">
        <f>SUMIFS(Register!$Y$5:$Y$504,Register!$I$5:$I$504,A40,Register!$Z$5:$Z$504,$C$3)</f>
        <v/>
      </c>
      <c r="E40" s="23">
        <f>C40+D40</f>
        <v/>
      </c>
      <c r="F40" s="15">
        <f>SUMIFS(Register!$N$5:$N$504,Register!$I$5:$I$504,A40,Register!$Z$5:$Z$504,$C$3,Register!$U$5:$U$504,"&lt;&gt;")</f>
        <v/>
      </c>
      <c r="G40" s="15">
        <f>C40-F40</f>
        <v/>
      </c>
      <c r="H40" s="9">
        <f>IF(G40&gt;0,IF(Settings!$B$4&gt;$C$4,"Overdue","Pay by "&amp;TEXT($C$4,"dd-mmm")),"")</f>
        <v/>
      </c>
    </row>
    <row r="41">
      <c r="A41" s="22" t="inlineStr">
        <is>
          <t>1065</t>
        </is>
      </c>
      <c r="B41" s="22" t="inlineStr">
        <is>
          <t>Cash withdrawal (other than co-operative society)</t>
        </is>
      </c>
      <c r="C41" s="15">
        <f>SUMIFS(Register!$N$5:$N$504,Register!$I$5:$I$504,A41,Register!$Z$5:$Z$504,$C$3)</f>
        <v/>
      </c>
      <c r="D41" s="15">
        <f>SUMIFS(Register!$Y$5:$Y$504,Register!$I$5:$I$504,A41,Register!$Z$5:$Z$504,$C$3)</f>
        <v/>
      </c>
      <c r="E41" s="23">
        <f>C41+D41</f>
        <v/>
      </c>
      <c r="F41" s="15">
        <f>SUMIFS(Register!$N$5:$N$504,Register!$I$5:$I$504,A41,Register!$Z$5:$Z$504,$C$3,Register!$U$5:$U$504,"&lt;&gt;")</f>
        <v/>
      </c>
      <c r="G41" s="15">
        <f>C41-F41</f>
        <v/>
      </c>
      <c r="H41" s="9">
        <f>IF(G41&gt;0,IF(Settings!$B$4&gt;$C$4,"Overdue","Pay by "&amp;TEXT($C$4,"dd-mmm")),"")</f>
        <v/>
      </c>
    </row>
    <row r="42">
      <c r="A42" s="22" t="inlineStr">
        <is>
          <t>1067</t>
        </is>
      </c>
      <c r="B42" s="22" t="inlineStr">
        <is>
          <t>Salary, remuneration, commission, interest to partners</t>
        </is>
      </c>
      <c r="C42" s="15">
        <f>SUMIFS(Register!$N$5:$N$504,Register!$I$5:$I$504,A42,Register!$Z$5:$Z$504,$C$3)</f>
        <v/>
      </c>
      <c r="D42" s="15">
        <f>SUMIFS(Register!$Y$5:$Y$504,Register!$I$5:$I$504,A42,Register!$Z$5:$Z$504,$C$3)</f>
        <v/>
      </c>
      <c r="E42" s="23">
        <f>C42+D42</f>
        <v/>
      </c>
      <c r="F42" s="15">
        <f>SUMIFS(Register!$N$5:$N$504,Register!$I$5:$I$504,A42,Register!$Z$5:$Z$504,$C$3,Register!$U$5:$U$504,"&lt;&gt;")</f>
        <v/>
      </c>
      <c r="G42" s="15">
        <f>C42-F42</f>
        <v/>
      </c>
      <c r="H42" s="9">
        <f>IF(G42&gt;0,IF(Settings!$B$4&gt;$C$4,"Overdue","Pay by "&amp;TEXT($C$4,"dd-mmm")),"")</f>
        <v/>
      </c>
    </row>
    <row r="43">
      <c r="A43" s="22" t="inlineStr">
        <is>
          <t>verify</t>
        </is>
      </c>
      <c r="B43" s="22" t="inlineStr">
        <is>
          <t>Codes not yet confirmed (194IA / 194IB / 194M)</t>
        </is>
      </c>
      <c r="C43" s="15">
        <f>SUMIFS(Register!$N$5:$N$504,Register!$I$5:$I$504,A43,Register!$Z$5:$Z$504,$C$3)</f>
        <v/>
      </c>
      <c r="D43" s="15">
        <f>SUMIFS(Register!$Y$5:$Y$504,Register!$I$5:$I$504,A43,Register!$Z$5:$Z$504,$C$3)</f>
        <v/>
      </c>
      <c r="E43" s="23">
        <f>C43+D43</f>
        <v/>
      </c>
      <c r="F43" s="15">
        <f>SUMIFS(Register!$N$5:$N$504,Register!$I$5:$I$504,A43,Register!$Z$5:$Z$504,$C$3,Register!$U$5:$U$504,"&lt;&gt;")</f>
        <v/>
      </c>
      <c r="G43" s="15">
        <f>C43-F43</f>
        <v/>
      </c>
      <c r="H43" s="9">
        <f>IF(G43&gt;0,IF(Settings!$B$4&gt;$C$4,"Overdue","Pay by "&amp;TEXT($C$4,"dd-mmm")),"")</f>
        <v/>
      </c>
    </row>
    <row r="44">
      <c r="A44" s="19" t="inlineStr">
        <is>
          <t>Total</t>
        </is>
      </c>
      <c r="C44" s="23">
        <f>SUM(C7:C43)</f>
        <v/>
      </c>
      <c r="D44" s="23">
        <f>SUM(D7:D43)</f>
        <v/>
      </c>
      <c r="E44" s="23">
        <f>SUM(E7:E43)</f>
        <v/>
      </c>
      <c r="F44" s="23">
        <f>SUM(F7:F43)</f>
        <v/>
      </c>
      <c r="G44" s="23">
        <f>SUM(G7:G43)</f>
        <v/>
      </c>
    </row>
    <row r="46">
      <c r="A46" s="24" t="inlineStr">
        <is>
          <t>One challan per payment code. 'Deposited' counts rows with a challan date entered. Interest is shown to the challan date or, if unpaid, to the as-on date in Settings.</t>
        </is>
      </c>
    </row>
  </sheetData>
  <mergeCells count="1">
    <mergeCell ref="A46:H46"/>
  </mergeCells>
  <conditionalFormatting sqref="A7:H43">
    <cfRule type="expression" priority="1" dxfId="3">
      <formula>$C7=0</formula>
    </cfRule>
  </conditionalFormatting>
  <pageMargins left="0.75" right="0.75" top="1" bottom="1" header="0.5" footer="0.5"/>
  <pageSetup orientation="landscape" paperSize="9" fitToHeight="0" fitToWidth="1"/>
  <headerFooter>
    <oddHeader/>
    <oddFooter>&amp;C&amp;8 vikashkhanal.in · free template · last reviewed 6 Oct 2026 · not professional advice</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5"/>
  <sheetViews>
    <sheetView workbookViewId="0">
      <pane ySplit="4" topLeftCell="A5" activePane="bottomLeft" state="frozen"/>
      <selection pane="bottomLeft" activeCell="A1" sqref="A1"/>
    </sheetView>
  </sheetViews>
  <sheetFormatPr baseColWidth="8" defaultRowHeight="15"/>
  <cols>
    <col width="8" customWidth="1" min="1" max="1"/>
    <col width="58" customWidth="1" min="2" max="2"/>
    <col width="15" customWidth="1" min="3" max="3"/>
    <col width="15" customWidth="1" min="4" max="4"/>
    <col width="15" customWidth="1" min="5" max="5"/>
    <col width="16" customWidth="1" min="6" max="6"/>
    <col width="14" customWidth="1" min="7" max="7"/>
    <col width="30" customWidth="1" min="8" max="8"/>
    <col width="13" customWidth="1" min="9" max="9"/>
  </cols>
  <sheetData>
    <row r="1">
      <c r="A1" s="1" t="inlineStr">
        <is>
          <t>Quarterly TDS statements: checklist</t>
        </is>
      </c>
    </row>
    <row r="2">
      <c r="A2" s="2" t="inlineStr">
        <is>
          <t>Form 138 [24Q] salary · Form 140 [26Q] resident non-salary · Form 144 [27Q] non-resident</t>
        </is>
      </c>
    </row>
    <row r="4" ht="30" customHeight="1">
      <c r="A4" s="8" t="inlineStr">
        <is>
          <t>Quarter</t>
        </is>
      </c>
      <c r="B4" s="8" t="inlineStr">
        <is>
          <t>Period</t>
        </is>
      </c>
      <c r="C4" s="8" t="inlineStr">
        <is>
          <t>Return due</t>
        </is>
      </c>
      <c r="D4" s="8" t="inlineStr">
        <is>
          <t>Form 131 [16A] due</t>
        </is>
      </c>
      <c r="E4" s="8" t="inlineStr">
        <is>
          <t>TDS in register (₹)</t>
        </is>
      </c>
      <c r="F4" s="8" t="inlineStr">
        <is>
          <t>Interest in register (₹)</t>
        </is>
      </c>
      <c r="G4" s="8" t="inlineStr">
        <is>
          <t>Filed on</t>
        </is>
      </c>
      <c r="H4" s="8" t="inlineStr">
        <is>
          <t>Token no. / remarks</t>
        </is>
      </c>
      <c r="I4" s="25" t="inlineStr">
        <is>
          <t>Late fee (₹)</t>
        </is>
      </c>
    </row>
    <row r="5">
      <c r="A5" s="19" t="inlineStr">
        <is>
          <t>Q1</t>
        </is>
      </c>
      <c r="B5" s="22" t="inlineStr">
        <is>
          <t>Apr–Jun</t>
        </is>
      </c>
      <c r="C5" s="10" t="n">
        <v>46234</v>
      </c>
      <c r="D5" s="10" t="n">
        <v>46249</v>
      </c>
      <c r="E5" s="15">
        <f>SUMIFS(Register!$N$5:$N$504,Register!$AA$5:$AA$504,A5)</f>
        <v/>
      </c>
      <c r="F5" s="15">
        <f>SUMIFS(Register!$Y$5:$Y$504,Register!$AA$5:$AA$504,A5)</f>
        <v/>
      </c>
      <c r="G5" s="10" t="n"/>
      <c r="H5" s="11" t="n"/>
      <c r="I5" s="15">
        <f>IF(G5="","",MIN(MAX(0,G5-C5)*Settings!$B$10,E5))</f>
        <v/>
      </c>
    </row>
    <row r="6">
      <c r="A6" s="19" t="inlineStr">
        <is>
          <t>Q2</t>
        </is>
      </c>
      <c r="B6" s="22" t="inlineStr">
        <is>
          <t>Jul–Sep</t>
        </is>
      </c>
      <c r="C6" s="10" t="n">
        <v>46326</v>
      </c>
      <c r="D6" s="10" t="n">
        <v>46341</v>
      </c>
      <c r="E6" s="15">
        <f>SUMIFS(Register!$N$5:$N$504,Register!$AA$5:$AA$504,A6)</f>
        <v/>
      </c>
      <c r="F6" s="15">
        <f>SUMIFS(Register!$Y$5:$Y$504,Register!$AA$5:$AA$504,A6)</f>
        <v/>
      </c>
      <c r="G6" s="10" t="n"/>
      <c r="H6" s="11" t="n"/>
      <c r="I6" s="15">
        <f>IF(G6="","",MIN(MAX(0,G6-C6)*Settings!$B$10,E6))</f>
        <v/>
      </c>
    </row>
    <row r="7">
      <c r="A7" s="19" t="inlineStr">
        <is>
          <t>Q3</t>
        </is>
      </c>
      <c r="B7" s="22" t="inlineStr">
        <is>
          <t>Oct–Dec</t>
        </is>
      </c>
      <c r="C7" s="10" t="n">
        <v>46418</v>
      </c>
      <c r="D7" s="10" t="n">
        <v>46433</v>
      </c>
      <c r="E7" s="15">
        <f>SUMIFS(Register!$N$5:$N$504,Register!$AA$5:$AA$504,A7)</f>
        <v/>
      </c>
      <c r="F7" s="15">
        <f>SUMIFS(Register!$Y$5:$Y$504,Register!$AA$5:$AA$504,A7)</f>
        <v/>
      </c>
      <c r="G7" s="10" t="n"/>
      <c r="H7" s="11" t="n"/>
      <c r="I7" s="15">
        <f>IF(G7="","",MIN(MAX(0,G7-C7)*Settings!$B$10,E7))</f>
        <v/>
      </c>
    </row>
    <row r="8">
      <c r="A8" s="19" t="inlineStr">
        <is>
          <t>Q4</t>
        </is>
      </c>
      <c r="B8" s="22" t="inlineStr">
        <is>
          <t>Jan–Mar</t>
        </is>
      </c>
      <c r="C8" s="10" t="n">
        <v>46538</v>
      </c>
      <c r="D8" s="10" t="n">
        <v>46553</v>
      </c>
      <c r="E8" s="15">
        <f>SUMIFS(Register!$N$5:$N$504,Register!$AA$5:$AA$504,A8)</f>
        <v/>
      </c>
      <c r="F8" s="15">
        <f>SUMIFS(Register!$Y$5:$Y$504,Register!$AA$5:$AA$504,A8)</f>
        <v/>
      </c>
      <c r="G8" s="10" t="n"/>
      <c r="H8" s="11" t="n"/>
      <c r="I8" s="15">
        <f>IF(G8="","",MIN(MAX(0,G8-C8)*Settings!$B$10,E8))</f>
        <v/>
      </c>
    </row>
    <row r="10">
      <c r="A10" s="19" t="inlineStr">
        <is>
          <t>Late fee if filed after due date (₹)</t>
        </is>
      </c>
      <c r="B10" s="26" t="n"/>
      <c r="C10" s="26" t="n"/>
      <c r="D10" s="27" t="n"/>
      <c r="E10" s="9" t="inlineStr">
        <is>
          <t>Column I: ₹200 a day after the due date, capped at the TDS for the quarter (1961 Act reference: s.234E)</t>
        </is>
      </c>
      <c r="F10" s="26" t="n"/>
      <c r="G10" s="26" t="n"/>
      <c r="H10" s="26" t="n"/>
      <c r="I10" s="27" t="n"/>
    </row>
    <row r="12" ht="30" customHeight="1">
      <c r="A12" s="8" t="inlineStr">
        <is>
          <t>#</t>
        </is>
      </c>
      <c r="B12" s="8" t="inlineStr">
        <is>
          <t>Check before filing</t>
        </is>
      </c>
      <c r="C12" s="8" t="inlineStr">
        <is>
          <t>Q1</t>
        </is>
      </c>
      <c r="D12" s="8" t="inlineStr">
        <is>
          <t>Q2</t>
        </is>
      </c>
      <c r="E12" s="8" t="inlineStr">
        <is>
          <t>Q3</t>
        </is>
      </c>
      <c r="F12" s="8" t="inlineStr">
        <is>
          <t>Q4</t>
        </is>
      </c>
      <c r="G12" s="8" t="inlineStr">
        <is>
          <t>Owner</t>
        </is>
      </c>
      <c r="H12" s="8" t="inlineStr">
        <is>
          <t>Notes</t>
        </is>
      </c>
    </row>
    <row r="13" ht="42" customHeight="1">
      <c r="A13" s="22" t="n">
        <v>1</v>
      </c>
      <c r="B13" s="22" t="inlineStr">
        <is>
          <t>All challans for the quarter paid under the correct payment code and matched in the OLTAS / challan status enquiry</t>
        </is>
      </c>
      <c r="C13" s="11" t="inlineStr">
        <is>
          <t>Open</t>
        </is>
      </c>
      <c r="D13" s="11" t="inlineStr">
        <is>
          <t>Open</t>
        </is>
      </c>
      <c r="E13" s="11" t="inlineStr">
        <is>
          <t>Open</t>
        </is>
      </c>
      <c r="F13" s="11" t="inlineStr">
        <is>
          <t>Open</t>
        </is>
      </c>
      <c r="G13" s="11" t="n"/>
      <c r="H13" s="11" t="n"/>
    </row>
    <row r="14" ht="42" customHeight="1">
      <c r="A14" s="22" t="n">
        <v>2</v>
      </c>
      <c r="B14" s="22" t="inlineStr">
        <is>
          <t>Interest for late deduction / late deposit worked out and paid (Register columns S, X)</t>
        </is>
      </c>
      <c r="C14" s="11" t="inlineStr">
        <is>
          <t>Open</t>
        </is>
      </c>
      <c r="D14" s="11" t="inlineStr">
        <is>
          <t>Open</t>
        </is>
      </c>
      <c r="E14" s="11" t="inlineStr">
        <is>
          <t>Open</t>
        </is>
      </c>
      <c r="F14" s="11" t="inlineStr">
        <is>
          <t>Open</t>
        </is>
      </c>
      <c r="G14" s="11" t="n"/>
      <c r="H14" s="11" t="n"/>
    </row>
    <row r="15" ht="42" customHeight="1">
      <c r="A15" s="22" t="n">
        <v>3</v>
      </c>
      <c r="B15" s="22" t="inlineStr">
        <is>
          <t>PAN of every deductee validated on TRACES; no-PAN rows deducted at the higher rate</t>
        </is>
      </c>
      <c r="C15" s="11" t="inlineStr">
        <is>
          <t>Open</t>
        </is>
      </c>
      <c r="D15" s="11" t="inlineStr">
        <is>
          <t>Open</t>
        </is>
      </c>
      <c r="E15" s="11" t="inlineStr">
        <is>
          <t>Open</t>
        </is>
      </c>
      <c r="F15" s="11" t="inlineStr">
        <is>
          <t>Open</t>
        </is>
      </c>
      <c r="G15" s="11" t="n"/>
      <c r="H15" s="11" t="n"/>
    </row>
    <row r="16" ht="42" customHeight="1">
      <c r="A16" s="22" t="n">
        <v>4</v>
      </c>
      <c r="B16" s="22" t="inlineStr">
        <is>
          <t>Lower / nil deduction certificates checked for validity period and limit consumed</t>
        </is>
      </c>
      <c r="C16" s="11" t="inlineStr">
        <is>
          <t>Open</t>
        </is>
      </c>
      <c r="D16" s="11" t="inlineStr">
        <is>
          <t>Open</t>
        </is>
      </c>
      <c r="E16" s="11" t="inlineStr">
        <is>
          <t>Open</t>
        </is>
      </c>
      <c r="F16" s="11" t="inlineStr">
        <is>
          <t>Open</t>
        </is>
      </c>
      <c r="G16" s="11" t="n"/>
      <c r="H16" s="11" t="n"/>
    </row>
    <row r="17" ht="42" customHeight="1">
      <c r="A17" s="22" t="n">
        <v>5</v>
      </c>
      <c r="B17" s="22" t="inlineStr">
        <is>
          <t>Form 15G / 15H declarations received and reported (new form numbers under the 2025 Act: verify)</t>
        </is>
      </c>
      <c r="C17" s="11" t="inlineStr">
        <is>
          <t>Open</t>
        </is>
      </c>
      <c r="D17" s="11" t="inlineStr">
        <is>
          <t>Open</t>
        </is>
      </c>
      <c r="E17" s="11" t="inlineStr">
        <is>
          <t>Open</t>
        </is>
      </c>
      <c r="F17" s="11" t="inlineStr">
        <is>
          <t>Open</t>
        </is>
      </c>
      <c r="G17" s="11" t="n"/>
      <c r="H17" s="11" t="n"/>
    </row>
    <row r="18" ht="42" customHeight="1">
      <c r="A18" s="22" t="n">
        <v>6</v>
      </c>
      <c r="B18" s="22" t="inlineStr">
        <is>
          <t>Deductee type (company / non-company) correct; matches PAN 4th character</t>
        </is>
      </c>
      <c r="C18" s="11" t="inlineStr">
        <is>
          <t>Open</t>
        </is>
      </c>
      <c r="D18" s="11" t="inlineStr">
        <is>
          <t>Open</t>
        </is>
      </c>
      <c r="E18" s="11" t="inlineStr">
        <is>
          <t>Open</t>
        </is>
      </c>
      <c r="F18" s="11" t="inlineStr">
        <is>
          <t>Open</t>
        </is>
      </c>
      <c r="G18" s="11" t="n"/>
      <c r="H18" s="11" t="n"/>
    </row>
    <row r="19" ht="42" customHeight="1">
      <c r="A19" s="22" t="n">
        <v>7</v>
      </c>
      <c r="B19" s="22" t="inlineStr">
        <is>
          <t>Threshold exclusions documented (194C single vs aggregate; 194I monthly)</t>
        </is>
      </c>
      <c r="C19" s="11" t="inlineStr">
        <is>
          <t>Open</t>
        </is>
      </c>
      <c r="D19" s="11" t="inlineStr">
        <is>
          <t>Open</t>
        </is>
      </c>
      <c r="E19" s="11" t="inlineStr">
        <is>
          <t>Open</t>
        </is>
      </c>
      <c r="F19" s="11" t="inlineStr">
        <is>
          <t>Open</t>
        </is>
      </c>
      <c r="G19" s="11" t="n"/>
      <c r="H19" s="11" t="n"/>
    </row>
    <row r="20" ht="42" customHeight="1">
      <c r="A20" s="22" t="n">
        <v>8</v>
      </c>
      <c r="B20" s="22" t="inlineStr">
        <is>
          <t>Salary: Form 138 Annexure II (Q4) with perquisites, exemptions and deductions; employee declarations on file</t>
        </is>
      </c>
      <c r="C20" s="11" t="inlineStr">
        <is>
          <t>Open</t>
        </is>
      </c>
      <c r="D20" s="11" t="inlineStr">
        <is>
          <t>Open</t>
        </is>
      </c>
      <c r="E20" s="11" t="inlineStr">
        <is>
          <t>Open</t>
        </is>
      </c>
      <c r="F20" s="11" t="inlineStr">
        <is>
          <t>Open</t>
        </is>
      </c>
      <c r="G20" s="11" t="n"/>
      <c r="H20" s="11" t="n"/>
    </row>
    <row r="21" ht="42" customHeight="1">
      <c r="A21" s="22" t="n">
        <v>9</v>
      </c>
      <c r="B21" s="22" t="inlineStr">
        <is>
          <t>Non-resident: Form 145 [15CA] / Form 146 [15CB] filed where needed; DTAA rate supported by TRC and Form 10F</t>
        </is>
      </c>
      <c r="C21" s="11" t="inlineStr">
        <is>
          <t>Open</t>
        </is>
      </c>
      <c r="D21" s="11" t="inlineStr">
        <is>
          <t>Open</t>
        </is>
      </c>
      <c r="E21" s="11" t="inlineStr">
        <is>
          <t>Open</t>
        </is>
      </c>
      <c r="F21" s="11" t="inlineStr">
        <is>
          <t>Open</t>
        </is>
      </c>
      <c r="G21" s="11" t="n"/>
      <c r="H21" s="11" t="n"/>
    </row>
    <row r="22" ht="42" customHeight="1">
      <c r="A22" s="22" t="n">
        <v>10</v>
      </c>
      <c r="B22" s="22" t="inlineStr">
        <is>
          <t>Previous quarter's TRACES default (justification report) cleared or explained</t>
        </is>
      </c>
      <c r="C22" s="11" t="inlineStr">
        <is>
          <t>Open</t>
        </is>
      </c>
      <c r="D22" s="11" t="inlineStr">
        <is>
          <t>Open</t>
        </is>
      </c>
      <c r="E22" s="11" t="inlineStr">
        <is>
          <t>Open</t>
        </is>
      </c>
      <c r="F22" s="11" t="inlineStr">
        <is>
          <t>Open</t>
        </is>
      </c>
      <c r="G22" s="11" t="n"/>
      <c r="H22" s="11" t="n"/>
    </row>
    <row r="23" ht="42" customHeight="1">
      <c r="A23" s="22" t="n">
        <v>11</v>
      </c>
      <c r="B23" s="22" t="inlineStr">
        <is>
          <t>FVU validation passed; statement uploaded with DSC / EVC; token number saved</t>
        </is>
      </c>
      <c r="C23" s="11" t="inlineStr">
        <is>
          <t>Open</t>
        </is>
      </c>
      <c r="D23" s="11" t="inlineStr">
        <is>
          <t>Open</t>
        </is>
      </c>
      <c r="E23" s="11" t="inlineStr">
        <is>
          <t>Open</t>
        </is>
      </c>
      <c r="F23" s="11" t="inlineStr">
        <is>
          <t>Open</t>
        </is>
      </c>
      <c r="G23" s="11" t="n"/>
      <c r="H23" s="11" t="n"/>
    </row>
    <row r="24" ht="42" customHeight="1">
      <c r="A24" s="22" t="n">
        <v>12</v>
      </c>
      <c r="B24" s="22" t="inlineStr">
        <is>
          <t>Form 131 [16A] downloaded from TRACES and issued within 15 days of the return due date</t>
        </is>
      </c>
      <c r="C24" s="11" t="inlineStr">
        <is>
          <t>Open</t>
        </is>
      </c>
      <c r="D24" s="11" t="inlineStr">
        <is>
          <t>Open</t>
        </is>
      </c>
      <c r="E24" s="11" t="inlineStr">
        <is>
          <t>Open</t>
        </is>
      </c>
      <c r="F24" s="11" t="inlineStr">
        <is>
          <t>Open</t>
        </is>
      </c>
      <c r="G24" s="11" t="n"/>
      <c r="H24" s="11" t="n"/>
    </row>
    <row r="25" ht="42" customHeight="1">
      <c r="A25" s="22" t="n">
        <v>13</v>
      </c>
      <c r="B25" s="22" t="inlineStr">
        <is>
          <t>Tax audit (Form 26 [3CD]) TDS clauses: count and amount of unreported transactions reconciled</t>
        </is>
      </c>
      <c r="C25" s="11" t="inlineStr">
        <is>
          <t>Open</t>
        </is>
      </c>
      <c r="D25" s="11" t="inlineStr">
        <is>
          <t>Open</t>
        </is>
      </c>
      <c r="E25" s="11" t="inlineStr">
        <is>
          <t>Open</t>
        </is>
      </c>
      <c r="F25" s="11" t="inlineStr">
        <is>
          <t>Open</t>
        </is>
      </c>
      <c r="G25" s="11" t="n"/>
      <c r="H25" s="11" t="n"/>
    </row>
  </sheetData>
  <mergeCells count="15">
    <mergeCell ref="B19"/>
    <mergeCell ref="B17"/>
    <mergeCell ref="B18"/>
    <mergeCell ref="B13"/>
    <mergeCell ref="B21"/>
    <mergeCell ref="E10:I10"/>
    <mergeCell ref="B15"/>
    <mergeCell ref="B25"/>
    <mergeCell ref="B24"/>
    <mergeCell ref="B16"/>
    <mergeCell ref="B20"/>
    <mergeCell ref="B22"/>
    <mergeCell ref="A10:D10"/>
    <mergeCell ref="B14"/>
    <mergeCell ref="B23"/>
  </mergeCells>
  <conditionalFormatting sqref="C13:F25">
    <cfRule type="cellIs" priority="1" operator="equal" dxfId="4">
      <formula>"Done"</formula>
    </cfRule>
    <cfRule type="cellIs" priority="2" operator="equal" dxfId="2">
      <formula>"Open"</formula>
    </cfRule>
  </conditionalFormatting>
  <dataValidations count="1">
    <dataValidation sqref="C13:F25" showDropDown="0" showInputMessage="0" showErrorMessage="1" allowBlank="1" error="Pick a value from the list" type="list">
      <formula1>"Open,Done,N/A"</formula1>
    </dataValidation>
  </dataValidations>
  <pageMargins left="0.75" right="0.75" top="1" bottom="1" header="0.5" footer="0.5"/>
  <pageSetup orientation="landscape" paperSize="9" fitToHeight="0" fitToWidth="1"/>
  <headerFooter>
    <oddHeader/>
    <oddFooter>&amp;C&amp;8 vikashkhanal.in · free template · last reviewed 6 Oct 2026 · not professional advice</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10"/>
  <sheetViews>
    <sheetView workbookViewId="0">
      <selection activeCell="A1" sqref="A1"/>
    </sheetView>
  </sheetViews>
  <sheetFormatPr baseColWidth="8" defaultRowHeight="15"/>
  <cols>
    <col width="40" customWidth="1" min="1" max="1"/>
    <col width="16" customWidth="1" min="2" max="2"/>
    <col width="60" customWidth="1" min="3" max="3"/>
  </cols>
  <sheetData>
    <row r="1">
      <c r="A1" s="1" t="inlineStr">
        <is>
          <t>Settings</t>
        </is>
      </c>
    </row>
    <row r="3" ht="30" customHeight="1">
      <c r="A3" s="8" t="inlineStr">
        <is>
          <t>Setting</t>
        </is>
      </c>
      <c r="B3" s="8" t="inlineStr">
        <is>
          <t>Value</t>
        </is>
      </c>
      <c r="C3" s="8" t="inlineStr">
        <is>
          <t>Note</t>
        </is>
      </c>
    </row>
    <row r="4">
      <c r="A4" s="22" t="inlineStr">
        <is>
          <t>As-on date</t>
        </is>
      </c>
      <c r="B4" s="10" t="n">
        <v>46301</v>
      </c>
      <c r="C4" s="28" t="inlineStr">
        <is>
          <t>Unpaid TDS accrues interest to this date</t>
        </is>
      </c>
    </row>
    <row r="5">
      <c r="A5" s="22" t="inlineStr">
        <is>
          <t>Tax year start</t>
        </is>
      </c>
      <c r="B5" s="10" t="n">
        <v>46113</v>
      </c>
      <c r="C5" s="28" t="inlineStr">
        <is>
          <t>Tax year 2026-27</t>
        </is>
      </c>
    </row>
    <row r="6">
      <c r="A6" s="22" t="inlineStr">
        <is>
          <t>Tax year end</t>
        </is>
      </c>
      <c r="B6" s="10" t="n">
        <v>46477</v>
      </c>
      <c r="C6" s="28" t="inlineStr"/>
    </row>
    <row r="7">
      <c r="A7" s="22" t="inlineStr">
        <is>
          <t>No-PAN minimum rate</t>
        </is>
      </c>
      <c r="B7" s="14" t="n">
        <v>0.2</v>
      </c>
      <c r="C7" s="28" t="inlineStr">
        <is>
          <t>1961 Act reference: s.206AA</t>
        </is>
      </c>
    </row>
    <row r="8">
      <c r="A8" s="22" t="inlineStr">
        <is>
          <t>Interest: late deduction (per month)</t>
        </is>
      </c>
      <c r="B8" s="14" t="n">
        <v>0.01</v>
      </c>
      <c r="C8" s="28" t="inlineStr">
        <is>
          <t>1961 Act reference: s.201(1A)(i)</t>
        </is>
      </c>
    </row>
    <row r="9">
      <c r="A9" s="22" t="inlineStr">
        <is>
          <t>Interest: late deposit (per month)</t>
        </is>
      </c>
      <c r="B9" s="14" t="n">
        <v>0.015</v>
      </c>
      <c r="C9" s="28" t="inlineStr">
        <is>
          <t>1961 Act reference: s.201(1A)(ii)</t>
        </is>
      </c>
    </row>
    <row r="10">
      <c r="A10" s="22" t="inlineStr">
        <is>
          <t>Late return fee per day (₹)</t>
        </is>
      </c>
      <c r="B10" s="12" t="n">
        <v>200</v>
      </c>
      <c r="C10" s="28" t="inlineStr">
        <is>
          <t>1961 Act reference: s.234E; capped at TDS amount</t>
        </is>
      </c>
    </row>
  </sheetData>
  <pageMargins left="0.75" right="0.75" top="1" bottom="1" header="0.5" footer="0.5"/>
  <pageSetup orientation="landscape" paperSize="9" fitToHeight="0" fitToWidth="1"/>
  <headerFooter>
    <oddHeader/>
    <oddFooter>&amp;C&amp;8 vikashkhanal.in · free template · last reviewed 6 Oct 2026 · not professional advice</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62" customWidth="1" min="2" max="2"/>
    <col width="30" customWidth="1" min="3" max="3"/>
    <col width="16" customWidth="1" min="4" max="4"/>
    <col width="24" customWidth="1" min="5" max="5"/>
  </cols>
  <sheetData>
    <row r="1">
      <c r="A1" s="1" t="inlineStr">
        <is>
          <t>Old section → new payment code</t>
        </is>
      </c>
    </row>
    <row r="2">
      <c r="A2" s="2" t="inlineStr">
        <is>
          <t>Codes as they appear on challan ITNS 281 for the Income-tax Act 2025. 'Site / matches' = codes already shown in the site's TDS code finder.</t>
        </is>
      </c>
    </row>
    <row r="4" ht="30" customHeight="1">
      <c r="A4" s="8" t="inlineStr">
        <is>
          <t>Old section (1961)</t>
        </is>
      </c>
      <c r="B4" s="8" t="inlineStr">
        <is>
          <t>Nature of payment</t>
        </is>
      </c>
      <c r="C4" s="8" t="inlineStr">
        <is>
          <t>Income-tax Act 2025 reference</t>
        </is>
      </c>
      <c r="D4" s="8" t="inlineStr">
        <is>
          <t>Payment code</t>
        </is>
      </c>
      <c r="E4" s="8" t="inlineStr">
        <is>
          <t>Confirmation</t>
        </is>
      </c>
    </row>
    <row r="5">
      <c r="A5" s="22" t="inlineStr">
        <is>
          <t>192</t>
        </is>
      </c>
      <c r="B5" s="22" t="inlineStr">
        <is>
          <t>Salary: Government employees other than Union Government</t>
        </is>
      </c>
      <c r="C5" s="22" t="inlineStr">
        <is>
          <t>s.392</t>
        </is>
      </c>
      <c r="D5" s="22" t="inlineStr">
        <is>
          <t>1001</t>
        </is>
      </c>
      <c r="E5" s="22" t="inlineStr">
        <is>
          <t>verify</t>
        </is>
      </c>
    </row>
    <row r="6">
      <c r="A6" s="22" t="inlineStr">
        <is>
          <t>192</t>
        </is>
      </c>
      <c r="B6" s="22" t="inlineStr">
        <is>
          <t>Salary: employees other than Government</t>
        </is>
      </c>
      <c r="C6" s="22" t="inlineStr">
        <is>
          <t>s.392</t>
        </is>
      </c>
      <c r="D6" s="22" t="inlineStr">
        <is>
          <t>1002</t>
        </is>
      </c>
      <c r="E6" s="22" t="inlineStr">
        <is>
          <t>Site / matches</t>
        </is>
      </c>
    </row>
    <row r="7">
      <c r="A7" s="22" t="inlineStr">
        <is>
          <t>192A</t>
        </is>
      </c>
      <c r="B7" s="22" t="inlineStr">
        <is>
          <t>Accumulated balance of provident fund due to an employee</t>
        </is>
      </c>
      <c r="C7" s="22" t="inlineStr">
        <is>
          <t>s.392(7)</t>
        </is>
      </c>
      <c r="D7" s="22" t="inlineStr">
        <is>
          <t>1004</t>
        </is>
      </c>
      <c r="E7" s="22" t="inlineStr">
        <is>
          <t>Secondary sources agree</t>
        </is>
      </c>
    </row>
    <row r="8">
      <c r="A8" s="22" t="inlineStr">
        <is>
          <t>194D</t>
        </is>
      </c>
      <c r="B8" s="22" t="inlineStr">
        <is>
          <t>Insurance commission</t>
        </is>
      </c>
      <c r="C8" s="22" t="inlineStr">
        <is>
          <t>s.393(1) Table Sl. 1(i)</t>
        </is>
      </c>
      <c r="D8" s="22" t="inlineStr">
        <is>
          <t>1005</t>
        </is>
      </c>
      <c r="E8" s="22" t="inlineStr">
        <is>
          <t>Secondary sources agree</t>
        </is>
      </c>
    </row>
    <row r="9">
      <c r="A9" s="22" t="inlineStr">
        <is>
          <t>194H</t>
        </is>
      </c>
      <c r="B9" s="22" t="inlineStr">
        <is>
          <t>Commission or brokerage (other than insurance)</t>
        </is>
      </c>
      <c r="C9" s="22" t="inlineStr">
        <is>
          <t>s.393(1) Table Sl. 1(ii)</t>
        </is>
      </c>
      <c r="D9" s="22" t="inlineStr">
        <is>
          <t>1006</t>
        </is>
      </c>
      <c r="E9" s="22" t="inlineStr">
        <is>
          <t>Secondary sources agree</t>
        </is>
      </c>
    </row>
    <row r="10">
      <c r="A10" s="22" t="inlineStr">
        <is>
          <t>194I(a)</t>
        </is>
      </c>
      <c r="B10" s="22" t="inlineStr">
        <is>
          <t>Rent: plant, machinery or equipment</t>
        </is>
      </c>
      <c r="C10" s="22" t="inlineStr">
        <is>
          <t>s.393(1) Table Sl. 2(ii)D(a)</t>
        </is>
      </c>
      <c r="D10" s="22" t="inlineStr">
        <is>
          <t>1008</t>
        </is>
      </c>
      <c r="E10" s="22" t="inlineStr">
        <is>
          <t>Secondary sources agree</t>
        </is>
      </c>
    </row>
    <row r="11">
      <c r="A11" s="22" t="inlineStr">
        <is>
          <t>194I(b)</t>
        </is>
      </c>
      <c r="B11" s="22" t="inlineStr">
        <is>
          <t>Rent: land, building, furniture (other than machinery)</t>
        </is>
      </c>
      <c r="C11" s="22" t="inlineStr">
        <is>
          <t>s.393(1) Table Sl. 2(ii)D(b)</t>
        </is>
      </c>
      <c r="D11" s="22" t="inlineStr">
        <is>
          <t>1009</t>
        </is>
      </c>
      <c r="E11" s="22" t="inlineStr">
        <is>
          <t>Site / matches</t>
        </is>
      </c>
    </row>
    <row r="12">
      <c r="A12" s="22" t="inlineStr">
        <is>
          <t>194IC</t>
        </is>
      </c>
      <c r="B12" s="22" t="inlineStr">
        <is>
          <t>Consideration under joint development agreement [s.67(14)]</t>
        </is>
      </c>
      <c r="C12" s="22" t="inlineStr">
        <is>
          <t>s.393(1) Table Sl. 3(ii)</t>
        </is>
      </c>
      <c r="D12" s="22" t="inlineStr">
        <is>
          <t>1011</t>
        </is>
      </c>
      <c r="E12" s="22" t="inlineStr">
        <is>
          <t>Secondary sources agree</t>
        </is>
      </c>
    </row>
    <row r="13">
      <c r="A13" s="22" t="inlineStr">
        <is>
          <t>194LA</t>
        </is>
      </c>
      <c r="B13" s="22" t="inlineStr">
        <is>
          <t>Compensation on compulsory acquisition of immovable property</t>
        </is>
      </c>
      <c r="C13" s="22" t="inlineStr">
        <is>
          <t>s.393(1) Table Sl. 3(iii)</t>
        </is>
      </c>
      <c r="D13" s="22" t="inlineStr">
        <is>
          <t>1012</t>
        </is>
      </c>
      <c r="E13" s="22" t="inlineStr">
        <is>
          <t>Secondary sources agree</t>
        </is>
      </c>
    </row>
    <row r="14">
      <c r="A14" s="22" t="inlineStr">
        <is>
          <t>194K</t>
        </is>
      </c>
      <c r="B14" s="22" t="inlineStr">
        <is>
          <t>Income from units of mutual funds</t>
        </is>
      </c>
      <c r="C14" s="22" t="inlineStr">
        <is>
          <t>s.393(1) Table Sl. 4(i)</t>
        </is>
      </c>
      <c r="D14" s="22" t="inlineStr">
        <is>
          <t>1013</t>
        </is>
      </c>
      <c r="E14" s="22" t="inlineStr">
        <is>
          <t>Secondary sources agree</t>
        </is>
      </c>
    </row>
    <row r="15">
      <c r="A15" s="22" t="inlineStr">
        <is>
          <t>194LBA</t>
        </is>
      </c>
      <c r="B15" s="22" t="inlineStr">
        <is>
          <t>Business trust units: interest / dividend / rent</t>
        </is>
      </c>
      <c r="C15" s="22" t="inlineStr">
        <is>
          <t>s.393(1) Table Sl. 4(ii)</t>
        </is>
      </c>
      <c r="D15" s="22" t="inlineStr">
        <is>
          <t>1014 / 1015 / 1016</t>
        </is>
      </c>
      <c r="E15" s="22" t="inlineStr">
        <is>
          <t>Secondary sources agree</t>
        </is>
      </c>
    </row>
    <row r="16">
      <c r="A16" s="22" t="inlineStr">
        <is>
          <t>193</t>
        </is>
      </c>
      <c r="B16" s="22" t="inlineStr">
        <is>
          <t>Interest on securities</t>
        </is>
      </c>
      <c r="C16" s="22" t="inlineStr">
        <is>
          <t>s.393(1) Table Sl. 5(i)</t>
        </is>
      </c>
      <c r="D16" s="22" t="inlineStr">
        <is>
          <t>1019</t>
        </is>
      </c>
      <c r="E16" s="22" t="inlineStr">
        <is>
          <t>Secondary sources agree</t>
        </is>
      </c>
    </row>
    <row r="17">
      <c r="A17" s="22" t="inlineStr">
        <is>
          <t>194A</t>
        </is>
      </c>
      <c r="B17" s="22" t="inlineStr">
        <is>
          <t>Interest other than on securities: bank etc., senior citizen</t>
        </is>
      </c>
      <c r="C17" s="22" t="inlineStr">
        <is>
          <t>s.393(1) Table Sl. 5(ii)D(a)</t>
        </is>
      </c>
      <c r="D17" s="22" t="inlineStr">
        <is>
          <t>1020</t>
        </is>
      </c>
      <c r="E17" s="22" t="inlineStr">
        <is>
          <t>Secondary sources agree</t>
        </is>
      </c>
    </row>
    <row r="18">
      <c r="A18" s="22" t="inlineStr">
        <is>
          <t>194A</t>
        </is>
      </c>
      <c r="B18" s="22" t="inlineStr">
        <is>
          <t>Interest other than on securities: bank etc., others</t>
        </is>
      </c>
      <c r="C18" s="22" t="inlineStr">
        <is>
          <t>s.393(1) Table Sl. 5(ii)D(b)</t>
        </is>
      </c>
      <c r="D18" s="22" t="inlineStr">
        <is>
          <t>1021</t>
        </is>
      </c>
      <c r="E18" s="22" t="inlineStr">
        <is>
          <t>Secondary sources agree</t>
        </is>
      </c>
    </row>
    <row r="19">
      <c r="A19" s="22" t="inlineStr">
        <is>
          <t>194A</t>
        </is>
      </c>
      <c r="B19" s="22" t="inlineStr">
        <is>
          <t>Interest other than on securities: other payers</t>
        </is>
      </c>
      <c r="C19" s="22" t="inlineStr">
        <is>
          <t>s.393(1) Table Sl. 5(iii)</t>
        </is>
      </c>
      <c r="D19" s="22" t="inlineStr">
        <is>
          <t>1022</t>
        </is>
      </c>
      <c r="E19" s="22" t="inlineStr">
        <is>
          <t>Secondary sources agree</t>
        </is>
      </c>
    </row>
    <row r="20">
      <c r="A20" s="22" t="inlineStr">
        <is>
          <t>194C</t>
        </is>
      </c>
      <c r="B20" s="22" t="inlineStr">
        <is>
          <t>Contractor / sub-contractor: individual or HUF</t>
        </is>
      </c>
      <c r="C20" s="22" t="inlineStr">
        <is>
          <t>s.393(1) Table Sl. 6(i)D(a)</t>
        </is>
      </c>
      <c r="D20" s="22" t="inlineStr">
        <is>
          <t>1023</t>
        </is>
      </c>
      <c r="E20" s="22" t="inlineStr">
        <is>
          <t>Secondary sources agree</t>
        </is>
      </c>
    </row>
    <row r="21">
      <c r="A21" s="22" t="inlineStr">
        <is>
          <t>194C</t>
        </is>
      </c>
      <c r="B21" s="22" t="inlineStr">
        <is>
          <t>Contractor / sub-contractor: others</t>
        </is>
      </c>
      <c r="C21" s="22" t="inlineStr">
        <is>
          <t>s.393(1) Table Sl. 6(i)D(b)</t>
        </is>
      </c>
      <c r="D21" s="22" t="inlineStr">
        <is>
          <t>1024</t>
        </is>
      </c>
      <c r="E21" s="22" t="inlineStr">
        <is>
          <t>Site / matches</t>
        </is>
      </c>
    </row>
    <row r="22">
      <c r="A22" s="22" t="inlineStr">
        <is>
          <t>194J(a)</t>
        </is>
      </c>
      <c r="B22" s="22" t="inlineStr">
        <is>
          <t>Fees for technical services, royalty (film), call centre</t>
        </is>
      </c>
      <c r="C22" s="22" t="inlineStr">
        <is>
          <t>s.393(1) Table Sl. 6(iii)D(a)</t>
        </is>
      </c>
      <c r="D22" s="22" t="inlineStr">
        <is>
          <t>1026</t>
        </is>
      </c>
      <c r="E22" s="22" t="inlineStr">
        <is>
          <t>Secondary sources agree</t>
        </is>
      </c>
    </row>
    <row r="23">
      <c r="A23" s="22" t="inlineStr">
        <is>
          <t>194J(b)</t>
        </is>
      </c>
      <c r="B23" s="22" t="inlineStr">
        <is>
          <t>Fees for professional services</t>
        </is>
      </c>
      <c r="C23" s="22" t="inlineStr">
        <is>
          <t>s.393(1) Table Sl. 6(iii)D(b)</t>
        </is>
      </c>
      <c r="D23" s="22" t="inlineStr">
        <is>
          <t>1027</t>
        </is>
      </c>
      <c r="E23" s="22" t="inlineStr">
        <is>
          <t>Site / matches</t>
        </is>
      </c>
    </row>
    <row r="24">
      <c r="A24" s="22" t="inlineStr">
        <is>
          <t>194J</t>
        </is>
      </c>
      <c r="B24" s="22" t="inlineStr">
        <is>
          <t>Director's remuneration, fees, commission (non-salary)</t>
        </is>
      </c>
      <c r="C24" s="22" t="inlineStr">
        <is>
          <t>s.393(1) Table Sl. 6(iii)D(b)</t>
        </is>
      </c>
      <c r="D24" s="22" t="inlineStr">
        <is>
          <t>1028</t>
        </is>
      </c>
      <c r="E24" s="22" t="inlineStr">
        <is>
          <t>Secondary sources agree</t>
        </is>
      </c>
    </row>
    <row r="25">
      <c r="A25" s="22" t="inlineStr">
        <is>
          <t>194</t>
        </is>
      </c>
      <c r="B25" s="22" t="inlineStr">
        <is>
          <t>Dividend</t>
        </is>
      </c>
      <c r="C25" s="22" t="inlineStr">
        <is>
          <t>s.393(1) Table Sl. 7</t>
        </is>
      </c>
      <c r="D25" s="22" t="inlineStr">
        <is>
          <t>1029</t>
        </is>
      </c>
      <c r="E25" s="22" t="inlineStr">
        <is>
          <t>Secondary sources agree</t>
        </is>
      </c>
    </row>
    <row r="26">
      <c r="A26" s="22" t="inlineStr">
        <is>
          <t>194DA</t>
        </is>
      </c>
      <c r="B26" s="22" t="inlineStr">
        <is>
          <t>Payment under life insurance policy</t>
        </is>
      </c>
      <c r="C26" s="22" t="inlineStr">
        <is>
          <t>s.393(1) Table Sl. 8(i)</t>
        </is>
      </c>
      <c r="D26" s="22" t="inlineStr">
        <is>
          <t>1030</t>
        </is>
      </c>
      <c r="E26" s="22" t="inlineStr">
        <is>
          <t>Secondary sources agree</t>
        </is>
      </c>
    </row>
    <row r="27">
      <c r="A27" s="22" t="inlineStr">
        <is>
          <t>194Q</t>
        </is>
      </c>
      <c r="B27" s="22" t="inlineStr">
        <is>
          <t>Purchase of goods</t>
        </is>
      </c>
      <c r="C27" s="22" t="inlineStr">
        <is>
          <t>s.393(1) Table Sl. 8(ii)</t>
        </is>
      </c>
      <c r="D27" s="22" t="inlineStr">
        <is>
          <t>1031</t>
        </is>
      </c>
      <c r="E27" s="22" t="inlineStr">
        <is>
          <t>Secondary sources agree</t>
        </is>
      </c>
    </row>
    <row r="28">
      <c r="A28" s="22" t="inlineStr">
        <is>
          <t>194P</t>
        </is>
      </c>
      <c r="B28" s="22" t="inlineStr">
        <is>
          <t>Specified senior citizen (bank)</t>
        </is>
      </c>
      <c r="C28" s="22" t="inlineStr">
        <is>
          <t>s.393(1) Table Sl. 8(iii)</t>
        </is>
      </c>
      <c r="D28" s="22" t="inlineStr">
        <is>
          <t>1032</t>
        </is>
      </c>
      <c r="E28" s="22" t="inlineStr">
        <is>
          <t>Secondary sources agree</t>
        </is>
      </c>
    </row>
    <row r="29">
      <c r="A29" s="22" t="inlineStr">
        <is>
          <t>194R</t>
        </is>
      </c>
      <c r="B29" s="22" t="inlineStr">
        <is>
          <t>Benefit or perquisite of business / profession</t>
        </is>
      </c>
      <c r="C29" s="22" t="inlineStr">
        <is>
          <t>s.393(1) Table Sl. 8(iv)</t>
        </is>
      </c>
      <c r="D29" s="22" t="inlineStr">
        <is>
          <t>1033</t>
        </is>
      </c>
      <c r="E29" s="22" t="inlineStr">
        <is>
          <t>Secondary sources agree</t>
        </is>
      </c>
    </row>
    <row r="30">
      <c r="A30" s="22" t="inlineStr">
        <is>
          <t>194O</t>
        </is>
      </c>
      <c r="B30" s="22" t="inlineStr">
        <is>
          <t>E-commerce participants</t>
        </is>
      </c>
      <c r="C30" s="22" t="inlineStr">
        <is>
          <t>s.393(1) Table Sl. 8(v)</t>
        </is>
      </c>
      <c r="D30" s="22" t="inlineStr">
        <is>
          <t>1035</t>
        </is>
      </c>
      <c r="E30" s="22" t="inlineStr">
        <is>
          <t>Secondary sources agree</t>
        </is>
      </c>
    </row>
    <row r="31">
      <c r="A31" s="22" t="inlineStr">
        <is>
          <t>194S</t>
        </is>
      </c>
      <c r="B31" s="22" t="inlineStr">
        <is>
          <t>Transfer of virtual digital asset</t>
        </is>
      </c>
      <c r="C31" s="22" t="inlineStr">
        <is>
          <t>s.393(1) Table Sl. 8(vi)</t>
        </is>
      </c>
      <c r="D31" s="22" t="inlineStr">
        <is>
          <t>1037</t>
        </is>
      </c>
      <c r="E31" s="22" t="inlineStr">
        <is>
          <t>Secondary sources agree</t>
        </is>
      </c>
    </row>
    <row r="32">
      <c r="A32" s="22" t="inlineStr">
        <is>
          <t>195</t>
        </is>
      </c>
      <c r="B32" s="22" t="inlineStr">
        <is>
          <t>Other sums payable to a non-resident</t>
        </is>
      </c>
      <c r="C32" s="22" t="inlineStr">
        <is>
          <t>s.393(2) Table Sl. 17</t>
        </is>
      </c>
      <c r="D32" s="22" t="inlineStr">
        <is>
          <t>1057</t>
        </is>
      </c>
      <c r="E32" s="22" t="inlineStr">
        <is>
          <t>Secondary sources agree</t>
        </is>
      </c>
    </row>
    <row r="33">
      <c r="A33" s="22" t="inlineStr">
        <is>
          <t>194E</t>
        </is>
      </c>
      <c r="B33" s="22" t="inlineStr">
        <is>
          <t>Non-resident sportsmen / entertainers</t>
        </is>
      </c>
      <c r="C33" s="22" t="inlineStr">
        <is>
          <t>s.393(2) Table Sl. 1</t>
        </is>
      </c>
      <c r="D33" s="22" t="inlineStr">
        <is>
          <t>1039</t>
        </is>
      </c>
      <c r="E33" s="22" t="inlineStr">
        <is>
          <t>Secondary sources agree</t>
        </is>
      </c>
    </row>
    <row r="34">
      <c r="A34" s="22" t="inlineStr">
        <is>
          <t>194LC</t>
        </is>
      </c>
      <c r="B34" s="22" t="inlineStr">
        <is>
          <t>Interest on foreign currency borrowings</t>
        </is>
      </c>
      <c r="C34" s="22" t="inlineStr">
        <is>
          <t>s.393(2) Table Sl. 2</t>
        </is>
      </c>
      <c r="D34" s="22" t="inlineStr">
        <is>
          <t>1040</t>
        </is>
      </c>
      <c r="E34" s="22" t="inlineStr">
        <is>
          <t>Secondary sources agree</t>
        </is>
      </c>
    </row>
    <row r="35">
      <c r="A35" s="22" t="inlineStr">
        <is>
          <t>194B</t>
        </is>
      </c>
      <c r="B35" s="22" t="inlineStr">
        <is>
          <t>Winnings from lottery, crossword puzzle, games</t>
        </is>
      </c>
      <c r="C35" s="22" t="inlineStr">
        <is>
          <t>s.393(3) Table Sl. 1</t>
        </is>
      </c>
      <c r="D35" s="22" t="inlineStr">
        <is>
          <t>1058</t>
        </is>
      </c>
      <c r="E35" s="22" t="inlineStr">
        <is>
          <t>Secondary sources agree</t>
        </is>
      </c>
    </row>
    <row r="36">
      <c r="A36" s="22" t="inlineStr">
        <is>
          <t>194BB</t>
        </is>
      </c>
      <c r="B36" s="22" t="inlineStr">
        <is>
          <t>Winnings from horse races</t>
        </is>
      </c>
      <c r="C36" s="22" t="inlineStr">
        <is>
          <t>s.393(3) Table Sl. 3</t>
        </is>
      </c>
      <c r="D36" s="22" t="inlineStr">
        <is>
          <t>1062</t>
        </is>
      </c>
      <c r="E36" s="22" t="inlineStr">
        <is>
          <t>Secondary sources agree</t>
        </is>
      </c>
    </row>
    <row r="37">
      <c r="A37" s="22" t="inlineStr">
        <is>
          <t>194N</t>
        </is>
      </c>
      <c r="B37" s="22" t="inlineStr">
        <is>
          <t>Cash withdrawal (other than co-operative society)</t>
        </is>
      </c>
      <c r="C37" s="22" t="inlineStr">
        <is>
          <t>s.393(3) Table Sl. 5D(b)</t>
        </is>
      </c>
      <c r="D37" s="22" t="inlineStr">
        <is>
          <t>1065</t>
        </is>
      </c>
      <c r="E37" s="22" t="inlineStr">
        <is>
          <t>Secondary sources agree</t>
        </is>
      </c>
    </row>
    <row r="38">
      <c r="A38" s="22" t="inlineStr">
        <is>
          <t>194T</t>
        </is>
      </c>
      <c r="B38" s="22" t="inlineStr">
        <is>
          <t>Salary, remuneration, commission, interest to partners</t>
        </is>
      </c>
      <c r="C38" s="22" t="inlineStr">
        <is>
          <t>s.393(3) Table Sl. 7</t>
        </is>
      </c>
      <c r="D38" s="22" t="inlineStr">
        <is>
          <t>1067</t>
        </is>
      </c>
      <c r="E38" s="22" t="inlineStr">
        <is>
          <t>Secondary sources agree</t>
        </is>
      </c>
    </row>
    <row r="39">
      <c r="A39" s="22" t="inlineStr">
        <is>
          <t>194IA</t>
        </is>
      </c>
      <c r="B39" s="22" t="inlineStr">
        <is>
          <t>Purchase of immovable property (challan-cum-statement)</t>
        </is>
      </c>
      <c r="C39" s="22" t="inlineStr">
        <is>
          <t>s.393 (verify)</t>
        </is>
      </c>
      <c r="D39" s="22" t="inlineStr">
        <is>
          <t>verify</t>
        </is>
      </c>
      <c r="E39" s="22" t="inlineStr">
        <is>
          <t>verify</t>
        </is>
      </c>
    </row>
    <row r="40">
      <c r="A40" s="22" t="inlineStr">
        <is>
          <t>194IB</t>
        </is>
      </c>
      <c r="B40" s="22" t="inlineStr">
        <is>
          <t>Rent by individual / HUF not liable to audit (challan-cum-statement)</t>
        </is>
      </c>
      <c r="C40" s="22" t="inlineStr">
        <is>
          <t>s.393 (verify)</t>
        </is>
      </c>
      <c r="D40" s="22" t="inlineStr">
        <is>
          <t>verify</t>
        </is>
      </c>
      <c r="E40" s="22" t="inlineStr">
        <is>
          <t>verify</t>
        </is>
      </c>
    </row>
    <row r="41">
      <c r="A41" s="22" t="inlineStr">
        <is>
          <t>194M</t>
        </is>
      </c>
      <c r="B41" s="22" t="inlineStr">
        <is>
          <t>Contract / commission / professional fees by individual / HUF not liable to audit</t>
        </is>
      </c>
      <c r="C41" s="22" t="inlineStr">
        <is>
          <t>s.393 (verify)</t>
        </is>
      </c>
      <c r="D41" s="22" t="inlineStr">
        <is>
          <t>verify</t>
        </is>
      </c>
      <c r="E41" s="22" t="inlineStr">
        <is>
          <t>verify</t>
        </is>
      </c>
    </row>
    <row r="43" ht="42" customHeight="1">
      <c r="A43" s="24" t="inlineStr">
        <is>
          <t>Sources checked 6 Oct 2026: TallyHelp 'TDS Nature of Payments as per Income Tax Act 2025' and TaxGuru 'TDS challan nature of payment code, Income-tax Act 2025'. TaxGuru notes the codes are portal classifications, not prescribed in the Act or Rules; the portal dropdown governs.</t>
        </is>
      </c>
    </row>
  </sheetData>
  <autoFilter ref="A4:E41"/>
  <mergeCells count="1">
    <mergeCell ref="A43:E43"/>
  </mergeCells>
  <conditionalFormatting sqref="D5:E41">
    <cfRule type="expression" priority="1" dxfId="5">
      <formula>$E5="verify"</formula>
    </cfRule>
  </conditionalFormatting>
  <pageMargins left="0.75" right="0.75" top="1" bottom="1" header="0.5" footer="0.5"/>
  <pageSetup orientation="landscape" paperSize="9" fitToHeight="0" fitToWidth="1"/>
  <headerFooter>
    <oddHeader/>
    <oddFooter>&amp;C&amp;8 vikashkhanal.in · free template · last reviewed 6 Oct 2026 · not professional advice</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N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0" customWidth="1" min="3" max="3"/>
    <col width="10" customWidth="1" min="4" max="4"/>
    <col width="10" customWidth="1" min="5" max="5"/>
    <col width="14" customWidth="1" min="6" max="6"/>
    <col width="14" customWidth="1" min="7" max="7"/>
    <col width="30" customWidth="1" min="8" max="8"/>
    <col width="9" customWidth="1" min="9" max="9"/>
    <col width="9" customWidth="1" min="10" max="10"/>
    <col width="9" customWidth="1" min="11" max="11"/>
    <col width="9" customWidth="1" min="12" max="12"/>
    <col width="22" customWidth="1" min="13" max="13"/>
    <col width="46" customWidth="1" min="14" max="14"/>
  </cols>
  <sheetData>
    <row r="1">
      <c r="A1" s="1" t="inlineStr">
        <is>
          <t>Rate and threshold lookup</t>
        </is>
      </c>
    </row>
    <row r="2">
      <c r="A2" s="2" t="inlineStr">
        <is>
          <t>Edit here if rates change; the Register reads this sheet. Rates are base rates (no surcharge or cess for residents).</t>
        </is>
      </c>
    </row>
    <row r="4" ht="40" customHeight="1">
      <c r="A4" s="8" t="inlineStr">
        <is>
          <t>Nature (dropdown key)</t>
        </is>
      </c>
      <c r="B4" s="8" t="inlineStr">
        <is>
          <t>Old section</t>
        </is>
      </c>
      <c r="C4" s="8" t="inlineStr">
        <is>
          <t>Code: Ind / HUF</t>
        </is>
      </c>
      <c r="D4" s="8" t="inlineStr">
        <is>
          <t>Code: company</t>
        </is>
      </c>
      <c r="E4" s="8" t="inlineStr">
        <is>
          <t>Code: others</t>
        </is>
      </c>
      <c r="F4" s="8" t="inlineStr">
        <is>
          <t>Single-payment threshold (₹)</t>
        </is>
      </c>
      <c r="G4" s="8" t="inlineStr">
        <is>
          <t>Annual threshold (₹)</t>
        </is>
      </c>
      <c r="H4" s="8" t="inlineStr">
        <is>
          <t>Threshold basis</t>
        </is>
      </c>
      <c r="I4" s="8" t="inlineStr">
        <is>
          <t>Rate: Ind / HUF</t>
        </is>
      </c>
      <c r="J4" s="8" t="inlineStr">
        <is>
          <t>Rate: company</t>
        </is>
      </c>
      <c r="K4" s="8" t="inlineStr">
        <is>
          <t>Rate: others</t>
        </is>
      </c>
      <c r="L4" s="8" t="inlineStr">
        <is>
          <t>No-PAN rate</t>
        </is>
      </c>
      <c r="M4" s="8" t="inlineStr">
        <is>
          <t>Return form</t>
        </is>
      </c>
      <c r="N4" s="8" t="inlineStr">
        <is>
          <t>Notes</t>
        </is>
      </c>
    </row>
    <row r="5">
      <c r="A5" s="11" t="inlineStr">
        <is>
          <t>192 Salary (non-government)</t>
        </is>
      </c>
      <c r="B5" s="11" t="inlineStr">
        <is>
          <t>192</t>
        </is>
      </c>
      <c r="C5" s="11" t="inlineStr">
        <is>
          <t>1002</t>
        </is>
      </c>
      <c r="D5" s="11" t="inlineStr">
        <is>
          <t>1002</t>
        </is>
      </c>
      <c r="E5" s="11" t="inlineStr">
        <is>
          <t>1002</t>
        </is>
      </c>
      <c r="F5" s="12" t="n">
        <v>0</v>
      </c>
      <c r="G5" s="12" t="n">
        <v>0</v>
      </c>
      <c r="H5" s="11" t="inlineStr">
        <is>
          <t>Basic exemption / slab</t>
        </is>
      </c>
      <c r="I5" s="14" t="n"/>
      <c r="J5" s="14" t="n"/>
      <c r="K5" s="14" t="n"/>
      <c r="L5" s="14" t="n">
        <v>0.2</v>
      </c>
      <c r="M5" s="11" t="inlineStr">
        <is>
          <t>Form 138 [24Q]</t>
        </is>
      </c>
      <c r="N5" s="11" t="inlineStr">
        <is>
          <t>Use rate override: average rate on estimated salary</t>
        </is>
      </c>
    </row>
    <row r="6">
      <c r="A6" s="11" t="inlineStr">
        <is>
          <t>192A PF accumulated balance</t>
        </is>
      </c>
      <c r="B6" s="11" t="inlineStr">
        <is>
          <t>192A</t>
        </is>
      </c>
      <c r="C6" s="11" t="inlineStr">
        <is>
          <t>1004</t>
        </is>
      </c>
      <c r="D6" s="11" t="inlineStr">
        <is>
          <t>1004</t>
        </is>
      </c>
      <c r="E6" s="11" t="inlineStr">
        <is>
          <t>1004</t>
        </is>
      </c>
      <c r="F6" s="12" t="n">
        <v>0</v>
      </c>
      <c r="G6" s="12" t="n">
        <v>50000</v>
      </c>
      <c r="H6" s="11" t="inlineStr">
        <is>
          <t>Per payment</t>
        </is>
      </c>
      <c r="I6" s="14" t="n">
        <v>0.1</v>
      </c>
      <c r="J6" s="14" t="n">
        <v>0.1</v>
      </c>
      <c r="K6" s="14" t="n">
        <v>0.1</v>
      </c>
      <c r="L6" s="14" t="n">
        <v>0.2</v>
      </c>
      <c r="M6" s="11" t="inlineStr">
        <is>
          <t>Form 140 [26Q]</t>
        </is>
      </c>
      <c r="N6" s="11" t="inlineStr"/>
    </row>
    <row r="7">
      <c r="A7" s="11" t="inlineStr">
        <is>
          <t>193 Interest on securities</t>
        </is>
      </c>
      <c r="B7" s="11" t="inlineStr">
        <is>
          <t>193</t>
        </is>
      </c>
      <c r="C7" s="11" t="inlineStr">
        <is>
          <t>1019</t>
        </is>
      </c>
      <c r="D7" s="11" t="inlineStr">
        <is>
          <t>1019</t>
        </is>
      </c>
      <c r="E7" s="11" t="inlineStr">
        <is>
          <t>1019</t>
        </is>
      </c>
      <c r="F7" s="12" t="n">
        <v>0</v>
      </c>
      <c r="G7" s="12" t="n">
        <v>10000</v>
      </c>
      <c r="H7" s="11" t="inlineStr">
        <is>
          <t>Per year</t>
        </is>
      </c>
      <c r="I7" s="14" t="n">
        <v>0.1</v>
      </c>
      <c r="J7" s="14" t="n">
        <v>0.1</v>
      </c>
      <c r="K7" s="14" t="n">
        <v>0.1</v>
      </c>
      <c r="L7" s="14" t="n">
        <v>0.2</v>
      </c>
      <c r="M7" s="11" t="inlineStr">
        <is>
          <t>Form 140 [26Q]</t>
        </is>
      </c>
      <c r="N7" s="11" t="inlineStr"/>
    </row>
    <row r="8">
      <c r="A8" s="11" t="inlineStr">
        <is>
          <t>194 Dividend</t>
        </is>
      </c>
      <c r="B8" s="11" t="inlineStr">
        <is>
          <t>194</t>
        </is>
      </c>
      <c r="C8" s="11" t="inlineStr">
        <is>
          <t>1029</t>
        </is>
      </c>
      <c r="D8" s="11" t="inlineStr">
        <is>
          <t>1029</t>
        </is>
      </c>
      <c r="E8" s="11" t="inlineStr">
        <is>
          <t>1029</t>
        </is>
      </c>
      <c r="F8" s="12" t="n">
        <v>0</v>
      </c>
      <c r="G8" s="12" t="n">
        <v>10000</v>
      </c>
      <c r="H8" s="11" t="inlineStr">
        <is>
          <t>Per year</t>
        </is>
      </c>
      <c r="I8" s="14" t="n">
        <v>0.1</v>
      </c>
      <c r="J8" s="14" t="n">
        <v>0.1</v>
      </c>
      <c r="K8" s="14" t="n">
        <v>0.1</v>
      </c>
      <c r="L8" s="14" t="n">
        <v>0.2</v>
      </c>
      <c r="M8" s="11" t="inlineStr">
        <is>
          <t>Form 140 [26Q]</t>
        </is>
      </c>
      <c r="N8" s="11" t="inlineStr"/>
    </row>
    <row r="9">
      <c r="A9" s="11" t="inlineStr">
        <is>
          <t>194A Interest (non-bank payer)</t>
        </is>
      </c>
      <c r="B9" s="11" t="inlineStr">
        <is>
          <t>194A</t>
        </is>
      </c>
      <c r="C9" s="11" t="inlineStr">
        <is>
          <t>1022</t>
        </is>
      </c>
      <c r="D9" s="11" t="inlineStr">
        <is>
          <t>1022</t>
        </is>
      </c>
      <c r="E9" s="11" t="inlineStr">
        <is>
          <t>1022</t>
        </is>
      </c>
      <c r="F9" s="12" t="n">
        <v>0</v>
      </c>
      <c r="G9" s="12" t="n">
        <v>10000</v>
      </c>
      <c r="H9" s="11" t="inlineStr">
        <is>
          <t>Per year</t>
        </is>
      </c>
      <c r="I9" s="14" t="n">
        <v>0.1</v>
      </c>
      <c r="J9" s="14" t="n">
        <v>0.1</v>
      </c>
      <c r="K9" s="14" t="n">
        <v>0.1</v>
      </c>
      <c r="L9" s="14" t="n">
        <v>0.2</v>
      </c>
      <c r="M9" s="11" t="inlineStr">
        <is>
          <t>Form 140 [26Q]</t>
        </is>
      </c>
      <c r="N9" s="11" t="inlineStr">
        <is>
          <t>Interest on ICDs, unsecured loans, deposits</t>
        </is>
      </c>
    </row>
    <row r="10">
      <c r="A10" s="11" t="inlineStr">
        <is>
          <t>194C Contractor / manpower</t>
        </is>
      </c>
      <c r="B10" s="11" t="inlineStr">
        <is>
          <t>194C</t>
        </is>
      </c>
      <c r="C10" s="11" t="inlineStr">
        <is>
          <t>1023</t>
        </is>
      </c>
      <c r="D10" s="11" t="inlineStr">
        <is>
          <t>1024</t>
        </is>
      </c>
      <c r="E10" s="11" t="inlineStr">
        <is>
          <t>1024</t>
        </is>
      </c>
      <c r="F10" s="12" t="n">
        <v>30000</v>
      </c>
      <c r="G10" s="12" t="n">
        <v>100000</v>
      </c>
      <c r="H10" s="11" t="inlineStr">
        <is>
          <t>₹30,000 single or ₹1,00,000 in year</t>
        </is>
      </c>
      <c r="I10" s="14" t="n">
        <v>0.01</v>
      </c>
      <c r="J10" s="14" t="n">
        <v>0.02</v>
      </c>
      <c r="K10" s="14" t="n">
        <v>0.02</v>
      </c>
      <c r="L10" s="14" t="n">
        <v>0.2</v>
      </c>
      <c r="M10" s="11" t="inlineStr">
        <is>
          <t>Form 140 [26Q]</t>
        </is>
      </c>
      <c r="N10" s="11" t="inlineStr">
        <is>
          <t>Manpower supply is 'work' from 1 Apr 2026</t>
        </is>
      </c>
    </row>
    <row r="11">
      <c r="A11" s="11" t="inlineStr">
        <is>
          <t>194D Insurance commission</t>
        </is>
      </c>
      <c r="B11" s="11" t="inlineStr">
        <is>
          <t>194D</t>
        </is>
      </c>
      <c r="C11" s="11" t="inlineStr">
        <is>
          <t>1005</t>
        </is>
      </c>
      <c r="D11" s="11" t="inlineStr">
        <is>
          <t>1005</t>
        </is>
      </c>
      <c r="E11" s="11" t="inlineStr">
        <is>
          <t>1005</t>
        </is>
      </c>
      <c r="F11" s="12" t="n">
        <v>0</v>
      </c>
      <c r="G11" s="12" t="n">
        <v>20000</v>
      </c>
      <c r="H11" s="11" t="inlineStr">
        <is>
          <t>Per year</t>
        </is>
      </c>
      <c r="I11" s="14" t="n">
        <v>0.02</v>
      </c>
      <c r="J11" s="14" t="n">
        <v>0.1</v>
      </c>
      <c r="K11" s="14" t="n">
        <v>0.02</v>
      </c>
      <c r="L11" s="14" t="n">
        <v>0.2</v>
      </c>
      <c r="M11" s="11" t="inlineStr">
        <is>
          <t>Form 140 [26Q]</t>
        </is>
      </c>
      <c r="N11" s="11" t="inlineStr">
        <is>
          <t>10% for companies</t>
        </is>
      </c>
    </row>
    <row r="12">
      <c r="A12" s="11" t="inlineStr">
        <is>
          <t>194H Commission / brokerage</t>
        </is>
      </c>
      <c r="B12" s="11" t="inlineStr">
        <is>
          <t>194H</t>
        </is>
      </c>
      <c r="C12" s="11" t="inlineStr">
        <is>
          <t>1006</t>
        </is>
      </c>
      <c r="D12" s="11" t="inlineStr">
        <is>
          <t>1006</t>
        </is>
      </c>
      <c r="E12" s="11" t="inlineStr">
        <is>
          <t>1006</t>
        </is>
      </c>
      <c r="F12" s="12" t="n">
        <v>0</v>
      </c>
      <c r="G12" s="12" t="n">
        <v>20000</v>
      </c>
      <c r="H12" s="11" t="inlineStr">
        <is>
          <t>Per year</t>
        </is>
      </c>
      <c r="I12" s="14" t="n">
        <v>0.02</v>
      </c>
      <c r="J12" s="14" t="n">
        <v>0.02</v>
      </c>
      <c r="K12" s="14" t="n">
        <v>0.02</v>
      </c>
      <c r="L12" s="14" t="n">
        <v>0.2</v>
      </c>
      <c r="M12" s="11" t="inlineStr">
        <is>
          <t>Form 140 [26Q]</t>
        </is>
      </c>
      <c r="N12" s="11" t="inlineStr"/>
    </row>
    <row r="13">
      <c r="A13" s="11" t="inlineStr">
        <is>
          <t>194I(a) Rent: plant &amp; machinery</t>
        </is>
      </c>
      <c r="B13" s="11" t="inlineStr">
        <is>
          <t>194I(a)</t>
        </is>
      </c>
      <c r="C13" s="11" t="inlineStr">
        <is>
          <t>1008</t>
        </is>
      </c>
      <c r="D13" s="11" t="inlineStr">
        <is>
          <t>1008</t>
        </is>
      </c>
      <c r="E13" s="11" t="inlineStr">
        <is>
          <t>1008</t>
        </is>
      </c>
      <c r="F13" s="12" t="n">
        <v>50000</v>
      </c>
      <c r="G13" s="12" t="n">
        <v>0</v>
      </c>
      <c r="H13" s="11" t="inlineStr">
        <is>
          <t>₹50,000 per month or part of month</t>
        </is>
      </c>
      <c r="I13" s="14" t="n">
        <v>0.02</v>
      </c>
      <c r="J13" s="14" t="n">
        <v>0.02</v>
      </c>
      <c r="K13" s="14" t="n">
        <v>0.02</v>
      </c>
      <c r="L13" s="14" t="n">
        <v>0.2</v>
      </c>
      <c r="M13" s="11" t="inlineStr">
        <is>
          <t>Form 140 [26Q]</t>
        </is>
      </c>
      <c r="N13" s="11" t="inlineStr">
        <is>
          <t>Threshold is monthly: check per month</t>
        </is>
      </c>
    </row>
    <row r="14">
      <c r="A14" s="11" t="inlineStr">
        <is>
          <t>194I(b) Rent: land, building, furniture</t>
        </is>
      </c>
      <c r="B14" s="11" t="inlineStr">
        <is>
          <t>194I(b)</t>
        </is>
      </c>
      <c r="C14" s="11" t="inlineStr">
        <is>
          <t>1009</t>
        </is>
      </c>
      <c r="D14" s="11" t="inlineStr">
        <is>
          <t>1009</t>
        </is>
      </c>
      <c r="E14" s="11" t="inlineStr">
        <is>
          <t>1009</t>
        </is>
      </c>
      <c r="F14" s="12" t="n">
        <v>50000</v>
      </c>
      <c r="G14" s="12" t="n">
        <v>0</v>
      </c>
      <c r="H14" s="11" t="inlineStr">
        <is>
          <t>₹50,000 per month or part of month</t>
        </is>
      </c>
      <c r="I14" s="14" t="n">
        <v>0.1</v>
      </c>
      <c r="J14" s="14" t="n">
        <v>0.1</v>
      </c>
      <c r="K14" s="14" t="n">
        <v>0.1</v>
      </c>
      <c r="L14" s="14" t="n">
        <v>0.2</v>
      </c>
      <c r="M14" s="11" t="inlineStr">
        <is>
          <t>Form 140 [26Q]</t>
        </is>
      </c>
      <c r="N14" s="11" t="inlineStr">
        <is>
          <t>Threshold is monthly: check per month</t>
        </is>
      </c>
    </row>
    <row r="15">
      <c r="A15" s="11" t="inlineStr">
        <is>
          <t>194J(a) Technical services / royalty</t>
        </is>
      </c>
      <c r="B15" s="11" t="inlineStr">
        <is>
          <t>194J(a)</t>
        </is>
      </c>
      <c r="C15" s="11" t="inlineStr">
        <is>
          <t>1026</t>
        </is>
      </c>
      <c r="D15" s="11" t="inlineStr">
        <is>
          <t>1026</t>
        </is>
      </c>
      <c r="E15" s="11" t="inlineStr">
        <is>
          <t>1026</t>
        </is>
      </c>
      <c r="F15" s="12" t="n">
        <v>0</v>
      </c>
      <c r="G15" s="12" t="n">
        <v>50000</v>
      </c>
      <c r="H15" s="11" t="inlineStr">
        <is>
          <t>Per year</t>
        </is>
      </c>
      <c r="I15" s="14" t="n">
        <v>0.02</v>
      </c>
      <c r="J15" s="14" t="n">
        <v>0.02</v>
      </c>
      <c r="K15" s="14" t="n">
        <v>0.02</v>
      </c>
      <c r="L15" s="14" t="n">
        <v>0.2</v>
      </c>
      <c r="M15" s="11" t="inlineStr">
        <is>
          <t>Form 140 [26Q]</t>
        </is>
      </c>
      <c r="N15" s="11" t="inlineStr"/>
    </row>
    <row r="16">
      <c r="A16" s="11" t="inlineStr">
        <is>
          <t>194J(b) Professional fees</t>
        </is>
      </c>
      <c r="B16" s="11" t="inlineStr">
        <is>
          <t>194J(b)</t>
        </is>
      </c>
      <c r="C16" s="11" t="inlineStr">
        <is>
          <t>1027</t>
        </is>
      </c>
      <c r="D16" s="11" t="inlineStr">
        <is>
          <t>1027</t>
        </is>
      </c>
      <c r="E16" s="11" t="inlineStr">
        <is>
          <t>1027</t>
        </is>
      </c>
      <c r="F16" s="12" t="n">
        <v>0</v>
      </c>
      <c r="G16" s="12" t="n">
        <v>50000</v>
      </c>
      <c r="H16" s="11" t="inlineStr">
        <is>
          <t>Per year</t>
        </is>
      </c>
      <c r="I16" s="14" t="n">
        <v>0.1</v>
      </c>
      <c r="J16" s="14" t="n">
        <v>0.1</v>
      </c>
      <c r="K16" s="14" t="n">
        <v>0.1</v>
      </c>
      <c r="L16" s="14" t="n">
        <v>0.2</v>
      </c>
      <c r="M16" s="11" t="inlineStr">
        <is>
          <t>Form 140 [26Q]</t>
        </is>
      </c>
      <c r="N16" s="11" t="inlineStr"/>
    </row>
    <row r="17">
      <c r="A17" s="11" t="inlineStr">
        <is>
          <t>194J Director fees (non-salary)</t>
        </is>
      </c>
      <c r="B17" s="11" t="inlineStr">
        <is>
          <t>194J</t>
        </is>
      </c>
      <c r="C17" s="11" t="inlineStr">
        <is>
          <t>1028</t>
        </is>
      </c>
      <c r="D17" s="11" t="inlineStr">
        <is>
          <t>1028</t>
        </is>
      </c>
      <c r="E17" s="11" t="inlineStr">
        <is>
          <t>1028</t>
        </is>
      </c>
      <c r="F17" s="12" t="n">
        <v>0</v>
      </c>
      <c r="G17" s="12" t="n">
        <v>0</v>
      </c>
      <c r="H17" s="11" t="inlineStr">
        <is>
          <t>No threshold</t>
        </is>
      </c>
      <c r="I17" s="14" t="n">
        <v>0.1</v>
      </c>
      <c r="J17" s="14" t="n">
        <v>0.1</v>
      </c>
      <c r="K17" s="14" t="n">
        <v>0.1</v>
      </c>
      <c r="L17" s="14" t="n">
        <v>0.2</v>
      </c>
      <c r="M17" s="11" t="inlineStr">
        <is>
          <t>Form 140 [26Q]</t>
        </is>
      </c>
      <c r="N17" s="11" t="inlineStr"/>
    </row>
    <row r="18">
      <c r="A18" s="11" t="inlineStr">
        <is>
          <t>194LA Compensation on acquisition</t>
        </is>
      </c>
      <c r="B18" s="11" t="inlineStr">
        <is>
          <t>194LA</t>
        </is>
      </c>
      <c r="C18" s="11" t="inlineStr">
        <is>
          <t>1012</t>
        </is>
      </c>
      <c r="D18" s="11" t="inlineStr">
        <is>
          <t>1012</t>
        </is>
      </c>
      <c r="E18" s="11" t="inlineStr">
        <is>
          <t>1012</t>
        </is>
      </c>
      <c r="F18" s="12" t="n">
        <v>0</v>
      </c>
      <c r="G18" s="12" t="n">
        <v>500000</v>
      </c>
      <c r="H18" s="11" t="inlineStr">
        <is>
          <t>Per year</t>
        </is>
      </c>
      <c r="I18" s="14" t="n">
        <v>0.1</v>
      </c>
      <c r="J18" s="14" t="n">
        <v>0.1</v>
      </c>
      <c r="K18" s="14" t="n">
        <v>0.1</v>
      </c>
      <c r="L18" s="14" t="n">
        <v>0.2</v>
      </c>
      <c r="M18" s="11" t="inlineStr">
        <is>
          <t>Form 140 [26Q]</t>
        </is>
      </c>
      <c r="N18" s="11" t="inlineStr"/>
    </row>
    <row r="19">
      <c r="A19" s="11" t="inlineStr">
        <is>
          <t>194Q Purchase of goods</t>
        </is>
      </c>
      <c r="B19" s="11" t="inlineStr">
        <is>
          <t>194Q</t>
        </is>
      </c>
      <c r="C19" s="11" t="inlineStr">
        <is>
          <t>1031</t>
        </is>
      </c>
      <c r="D19" s="11" t="inlineStr">
        <is>
          <t>1031</t>
        </is>
      </c>
      <c r="E19" s="11" t="inlineStr">
        <is>
          <t>1031</t>
        </is>
      </c>
      <c r="F19" s="12" t="n">
        <v>0</v>
      </c>
      <c r="G19" s="12" t="n">
        <v>5000000</v>
      </c>
      <c r="H19" s="11" t="inlineStr">
        <is>
          <t>Above ₹50 lakh per seller in year</t>
        </is>
      </c>
      <c r="I19" s="14" t="n">
        <v>0.001</v>
      </c>
      <c r="J19" s="14" t="n">
        <v>0.001</v>
      </c>
      <c r="K19" s="14" t="n">
        <v>0.001</v>
      </c>
      <c r="L19" s="14" t="n">
        <v>0.05</v>
      </c>
      <c r="M19" s="11" t="inlineStr">
        <is>
          <t>Form 140 [26Q]</t>
        </is>
      </c>
      <c r="N19" s="11" t="inlineStr">
        <is>
          <t>Buyer turnover &gt; ₹10 crore; deduct only on the excess over ₹50 lakh: enter the excess as the amount</t>
        </is>
      </c>
    </row>
    <row r="20">
      <c r="A20" s="11" t="inlineStr">
        <is>
          <t>194R Business perquisite</t>
        </is>
      </c>
      <c r="B20" s="11" t="inlineStr">
        <is>
          <t>194R</t>
        </is>
      </c>
      <c r="C20" s="11" t="inlineStr">
        <is>
          <t>1033</t>
        </is>
      </c>
      <c r="D20" s="11" t="inlineStr">
        <is>
          <t>1033</t>
        </is>
      </c>
      <c r="E20" s="11" t="inlineStr">
        <is>
          <t>1033</t>
        </is>
      </c>
      <c r="F20" s="12" t="n">
        <v>0</v>
      </c>
      <c r="G20" s="12" t="n">
        <v>20000</v>
      </c>
      <c r="H20" s="11" t="inlineStr">
        <is>
          <t>Per year</t>
        </is>
      </c>
      <c r="I20" s="14" t="n">
        <v>0.1</v>
      </c>
      <c r="J20" s="14" t="n">
        <v>0.1</v>
      </c>
      <c r="K20" s="14" t="n">
        <v>0.1</v>
      </c>
      <c r="L20" s="14" t="n">
        <v>0.2</v>
      </c>
      <c r="M20" s="11" t="inlineStr">
        <is>
          <t>Form 140 [26Q]</t>
        </is>
      </c>
      <c r="N20" s="11" t="inlineStr"/>
    </row>
    <row r="21">
      <c r="A21" s="11" t="inlineStr">
        <is>
          <t>194T Partner remuneration / interest</t>
        </is>
      </c>
      <c r="B21" s="11" t="inlineStr">
        <is>
          <t>194T</t>
        </is>
      </c>
      <c r="C21" s="11" t="inlineStr">
        <is>
          <t>1067</t>
        </is>
      </c>
      <c r="D21" s="11" t="inlineStr">
        <is>
          <t>1067</t>
        </is>
      </c>
      <c r="E21" s="11" t="inlineStr">
        <is>
          <t>1067</t>
        </is>
      </c>
      <c r="F21" s="12" t="n">
        <v>0</v>
      </c>
      <c r="G21" s="12" t="n">
        <v>20000</v>
      </c>
      <c r="H21" s="11" t="inlineStr">
        <is>
          <t>Per year per partner</t>
        </is>
      </c>
      <c r="I21" s="14" t="n">
        <v>0.1</v>
      </c>
      <c r="J21" s="14" t="n">
        <v>0.1</v>
      </c>
      <c r="K21" s="14" t="n">
        <v>0.1</v>
      </c>
      <c r="L21" s="14" t="n">
        <v>0.2</v>
      </c>
      <c r="M21" s="11" t="inlineStr">
        <is>
          <t>Form 140 [26Q]</t>
        </is>
      </c>
      <c r="N21" s="11" t="inlineStr">
        <is>
          <t>Firms only</t>
        </is>
      </c>
    </row>
    <row r="22">
      <c r="A22" s="11" t="inlineStr">
        <is>
          <t>194O E-commerce participant</t>
        </is>
      </c>
      <c r="B22" s="11" t="inlineStr">
        <is>
          <t>194O</t>
        </is>
      </c>
      <c r="C22" s="11" t="inlineStr">
        <is>
          <t>1035</t>
        </is>
      </c>
      <c r="D22" s="11" t="inlineStr">
        <is>
          <t>1035</t>
        </is>
      </c>
      <c r="E22" s="11" t="inlineStr">
        <is>
          <t>1035</t>
        </is>
      </c>
      <c r="F22" s="12" t="n">
        <v>0</v>
      </c>
      <c r="G22" s="12" t="n">
        <v>500000</v>
      </c>
      <c r="H22" s="11" t="inlineStr">
        <is>
          <t>Ind / HUF: ₹5 lakh per year</t>
        </is>
      </c>
      <c r="I22" s="14" t="n">
        <v>0.001</v>
      </c>
      <c r="J22" s="14" t="n">
        <v>0.001</v>
      </c>
      <c r="K22" s="14" t="n">
        <v>0.001</v>
      </c>
      <c r="L22" s="14" t="n">
        <v>0.05</v>
      </c>
      <c r="M22" s="11" t="inlineStr">
        <is>
          <t>Form 140 [26Q]</t>
        </is>
      </c>
      <c r="N22" s="11" t="inlineStr"/>
    </row>
    <row r="23">
      <c r="A23" s="11" t="inlineStr">
        <is>
          <t>194S Virtual digital asset</t>
        </is>
      </c>
      <c r="B23" s="11" t="inlineStr">
        <is>
          <t>194S</t>
        </is>
      </c>
      <c r="C23" s="11" t="inlineStr">
        <is>
          <t>1037</t>
        </is>
      </c>
      <c r="D23" s="11" t="inlineStr">
        <is>
          <t>1037</t>
        </is>
      </c>
      <c r="E23" s="11" t="inlineStr">
        <is>
          <t>1037</t>
        </is>
      </c>
      <c r="F23" s="12" t="n">
        <v>0</v>
      </c>
      <c r="G23" s="12" t="n">
        <v>10000</v>
      </c>
      <c r="H23" s="11" t="inlineStr">
        <is>
          <t>₹10,000 (₹50,000 specified persons)</t>
        </is>
      </c>
      <c r="I23" s="14" t="n">
        <v>0.01</v>
      </c>
      <c r="J23" s="14" t="n">
        <v>0.01</v>
      </c>
      <c r="K23" s="14" t="n">
        <v>0.01</v>
      </c>
      <c r="L23" s="14" t="n">
        <v>0.2</v>
      </c>
      <c r="M23" s="11" t="inlineStr">
        <is>
          <t>Form 140 [26Q]</t>
        </is>
      </c>
      <c r="N23" s="11" t="inlineStr"/>
    </row>
    <row r="24">
      <c r="A24" s="11" t="inlineStr">
        <is>
          <t>195 Non-resident: other sums</t>
        </is>
      </c>
      <c r="B24" s="11" t="inlineStr">
        <is>
          <t>195</t>
        </is>
      </c>
      <c r="C24" s="11" t="inlineStr">
        <is>
          <t>1057</t>
        </is>
      </c>
      <c r="D24" s="11" t="inlineStr">
        <is>
          <t>1057</t>
        </is>
      </c>
      <c r="E24" s="11" t="inlineStr">
        <is>
          <t>1057</t>
        </is>
      </c>
      <c r="F24" s="12" t="n">
        <v>0</v>
      </c>
      <c r="G24" s="12" t="n">
        <v>0</v>
      </c>
      <c r="H24" s="11" t="inlineStr">
        <is>
          <t>No threshold</t>
        </is>
      </c>
      <c r="I24" s="14" t="n"/>
      <c r="J24" s="14" t="n"/>
      <c r="K24" s="14" t="n"/>
      <c r="L24" s="14" t="n">
        <v>0.2</v>
      </c>
      <c r="M24" s="11" t="inlineStr">
        <is>
          <t>Form 144 [27Q]</t>
        </is>
      </c>
      <c r="N24" s="11" t="inlineStr">
        <is>
          <t>Use rate override: Act or DTAA rate plus surcharge and cess</t>
        </is>
      </c>
    </row>
    <row r="25">
      <c r="A25" s="11" t="inlineStr">
        <is>
          <t>194IA Purchase of immovable property</t>
        </is>
      </c>
      <c r="B25" s="11" t="inlineStr">
        <is>
          <t>194IA</t>
        </is>
      </c>
      <c r="C25" s="29" t="inlineStr">
        <is>
          <t>verify</t>
        </is>
      </c>
      <c r="D25" s="29" t="inlineStr">
        <is>
          <t>verify</t>
        </is>
      </c>
      <c r="E25" s="29" t="inlineStr">
        <is>
          <t>verify</t>
        </is>
      </c>
      <c r="F25" s="12" t="n">
        <v>5000000</v>
      </c>
      <c r="G25" s="12" t="n">
        <v>0</v>
      </c>
      <c r="H25" s="11" t="inlineStr">
        <is>
          <t>Consideration ≥ ₹50 lakh</t>
        </is>
      </c>
      <c r="I25" s="14" t="n">
        <v>0.01</v>
      </c>
      <c r="J25" s="14" t="n">
        <v>0.01</v>
      </c>
      <c r="K25" s="14" t="n">
        <v>0.01</v>
      </c>
      <c r="L25" s="14" t="n">
        <v>0.2</v>
      </c>
      <c r="M25" s="11" t="inlineStr">
        <is>
          <t>Challan-cum-statement (verify form)</t>
        </is>
      </c>
      <c r="N25" s="11" t="inlineStr">
        <is>
          <t>Code and form not confirmed</t>
        </is>
      </c>
    </row>
    <row r="26">
      <c r="A26" s="11" t="inlineStr">
        <is>
          <t>194IB Rent by individual / HUF</t>
        </is>
      </c>
      <c r="B26" s="11" t="inlineStr">
        <is>
          <t>194IB</t>
        </is>
      </c>
      <c r="C26" s="29" t="inlineStr">
        <is>
          <t>verify</t>
        </is>
      </c>
      <c r="D26" s="29" t="inlineStr">
        <is>
          <t>verify</t>
        </is>
      </c>
      <c r="E26" s="29" t="inlineStr">
        <is>
          <t>verify</t>
        </is>
      </c>
      <c r="F26" s="12" t="n">
        <v>50000</v>
      </c>
      <c r="G26" s="12" t="n">
        <v>0</v>
      </c>
      <c r="H26" s="11" t="inlineStr">
        <is>
          <t>₹50,000 per month</t>
        </is>
      </c>
      <c r="I26" s="14" t="n">
        <v>0.02</v>
      </c>
      <c r="J26" s="14" t="n">
        <v>0.02</v>
      </c>
      <c r="K26" s="14" t="n">
        <v>0.02</v>
      </c>
      <c r="L26" s="14" t="n">
        <v>0.2</v>
      </c>
      <c r="M26" s="11" t="inlineStr">
        <is>
          <t>Challan-cum-statement (verify form)</t>
        </is>
      </c>
      <c r="N26" s="11" t="inlineStr">
        <is>
          <t>Code and form not confirmed</t>
        </is>
      </c>
    </row>
  </sheetData>
  <pageMargins left="0.75" right="0.75" top="1" bottom="1" header="0.5" footer="0.5"/>
  <pageSetup orientation="landscape" paperSize="9" fitToHeight="0" fitToWidth="1"/>
  <headerFooter>
    <oddHeader/>
    <oddFooter>&amp;C&amp;8 vikashkhanal.in · free template · last reviewed 6 Oct 2026 · not professional advice</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A4"/>
  <sheetViews>
    <sheetView workbookViewId="0">
      <selection activeCell="A1" sqref="A1"/>
    </sheetView>
  </sheetViews>
  <sheetFormatPr baseColWidth="8" defaultRowHeight="15"/>
  <sheetData>
    <row r="1">
      <c r="A1" s="30" t="inlineStr">
        <is>
          <t>Deductee type</t>
        </is>
      </c>
    </row>
    <row r="2">
      <c r="A2" t="inlineStr">
        <is>
          <t>Individual/HUF</t>
        </is>
      </c>
    </row>
    <row r="3">
      <c r="A3" t="inlineStr">
        <is>
          <t>Company</t>
        </is>
      </c>
    </row>
    <row r="4">
      <c r="A4" t="inlineStr">
        <is>
          <t>Others</t>
        </is>
      </c>
    </row>
  </sheetData>
  <pageMargins left="0.75" right="0.75" top="1" bottom="1" header="0.5" footer="0.5"/>
  <pageSetup orientation="landscape" paperSize="9" fitToHeight="0" fitToWidth="1"/>
  <headerFooter>
    <oddHeader/>
    <oddFooter>&amp;C&amp;8 vikashkhanal.in · free template · last reviewed 6 Oct 2026 · not professional advice</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2026-10-06T11:03:11Z</dcterms:created>
  <dcterms:modified xmlns:dcterms="http://purl.org/dc/terms/" xmlns:xsi="http://www.w3.org/2001/XMLSchema-instance" xsi:type="dcterms:W3CDTF">2026-10-06T11:03:12Z</dcterms:modified>
</cp:coreProperties>
</file>