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Dashboard" sheetId="2" state="visible" r:id="rId2"/>
    <sheet xmlns:r="http://schemas.openxmlformats.org/officeDocument/2006/relationships" name="Tracker" sheetId="3" state="visible" r:id="rId3"/>
    <sheet xmlns:r="http://schemas.openxmlformats.org/officeDocument/2006/relationships" name="Eligibility" sheetId="4" state="visible" r:id="rId4"/>
    <sheet xmlns:r="http://schemas.openxmlformats.org/officeDocument/2006/relationships" name="Lists" sheetId="5" state="visible" r:id="rId5"/>
  </sheets>
  <definedNames>
    <definedName name="_xlnm._FilterDatabase" localSheetId="2" hidden="1">'Tracker'!$A$7:$P$68</definedName>
  </definedNames>
  <calcPr calcId="124519" fullCalcOnLoad="1"/>
</workbook>
</file>

<file path=xl/styles.xml><?xml version="1.0" encoding="utf-8"?>
<styleSheet xmlns="http://schemas.openxmlformats.org/spreadsheetml/2006/main">
  <numFmts count="2">
    <numFmt numFmtId="164" formatCode="dd-mmm-yyyy"/>
    <numFmt numFmtId="165" formatCode="0.00&quot;x&quot;"/>
  </numFmts>
  <fonts count="9">
    <font>
      <name val="Calibri"/>
      <family val="2"/>
      <color theme="1"/>
      <sz val="11"/>
      <scheme val="minor"/>
    </font>
    <font>
      <name val="Arial"/>
      <b val="1"/>
      <color rgb="004B2FA8"/>
      <sz val="14"/>
    </font>
    <font>
      <name val="Arial"/>
      <i val="1"/>
      <color rgb="00555555"/>
      <sz val="9"/>
    </font>
    <font>
      <name val="Arial"/>
      <b val="1"/>
      <color rgb="004B2FA8"/>
      <sz val="11"/>
    </font>
    <font>
      <name val="Arial"/>
      <sz val="10"/>
    </font>
    <font>
      <name val="Arial"/>
      <color rgb="000000FF"/>
      <sz val="10"/>
    </font>
    <font>
      <name val="Arial"/>
      <b val="1"/>
      <sz val="10"/>
    </font>
    <font>
      <name val="Arial"/>
      <b val="1"/>
      <color rgb="00FFFFFF"/>
      <sz val="10"/>
    </font>
    <font>
      <name val="Arial"/>
      <b val="1"/>
      <color rgb="004B2FA8"/>
    </font>
  </fonts>
  <fills count="5">
    <fill>
      <patternFill/>
    </fill>
    <fill>
      <patternFill patternType="gray125"/>
    </fill>
    <fill>
      <patternFill patternType="solid">
        <fgColor rgb="00FFF6CC"/>
      </patternFill>
    </fill>
    <fill>
      <patternFill patternType="solid">
        <fgColor rgb="00F3F1F9"/>
      </patternFill>
    </fill>
    <fill>
      <patternFill patternType="solid">
        <fgColor rgb="004B2FA8"/>
      </patternFill>
    </fill>
  </fills>
  <borders count="2">
    <border>
      <left/>
      <right/>
      <top/>
      <bottom/>
      <diagonal/>
    </border>
    <border>
      <left style="thin">
        <color rgb="00C9C3DD"/>
      </left>
      <right style="thin">
        <color rgb="00C9C3DD"/>
      </right>
      <top style="thin">
        <color rgb="00C9C3DD"/>
      </top>
      <bottom style="thin">
        <color rgb="00C9C3DD"/>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4" fillId="0" borderId="0" applyAlignment="1" pivotButton="0" quotePrefix="0" xfId="0">
      <alignment horizontal="right" vertical="top"/>
    </xf>
    <xf numFmtId="0" fontId="5" fillId="2" borderId="0" applyAlignment="1" pivotButton="0" quotePrefix="0" xfId="0">
      <alignment vertical="top" wrapText="1"/>
    </xf>
    <xf numFmtId="0" fontId="4" fillId="3" borderId="0" applyAlignment="1" pivotButton="0" quotePrefix="0" xfId="0">
      <alignment vertical="top" wrapText="1"/>
    </xf>
    <xf numFmtId="0" fontId="2" fillId="0" borderId="0" applyAlignment="1" pivotButton="0" quotePrefix="0" xfId="0">
      <alignment vertical="top" wrapText="1"/>
    </xf>
    <xf numFmtId="0" fontId="7" fillId="4" borderId="1" applyAlignment="1" pivotButton="0" quotePrefix="0" xfId="0">
      <alignment horizontal="center" vertical="top" wrapText="1"/>
    </xf>
    <xf numFmtId="0" fontId="4" fillId="0" borderId="1" applyAlignment="1" pivotButton="0" quotePrefix="0" xfId="0">
      <alignment vertical="top" wrapText="1"/>
    </xf>
    <xf numFmtId="0" fontId="4" fillId="3" borderId="1" applyAlignment="1" pivotButton="0" quotePrefix="0" xfId="0">
      <alignment vertical="top" wrapText="1"/>
    </xf>
    <xf numFmtId="9" fontId="4" fillId="3" borderId="1" applyAlignment="1" pivotButton="0" quotePrefix="0" xfId="0">
      <alignment vertical="top" wrapText="1"/>
    </xf>
    <xf numFmtId="0" fontId="6" fillId="0" borderId="1" applyAlignment="1" pivotButton="0" quotePrefix="0" xfId="0">
      <alignment vertical="top" wrapText="1"/>
    </xf>
    <xf numFmtId="0" fontId="6" fillId="3" borderId="1" applyAlignment="1" pivotButton="0" quotePrefix="0" xfId="0">
      <alignment vertical="top" wrapText="1"/>
    </xf>
    <xf numFmtId="9" fontId="6" fillId="3" borderId="1" applyAlignment="1" pivotButton="0" quotePrefix="0" xfId="0">
      <alignment vertical="top" wrapText="1"/>
    </xf>
    <xf numFmtId="0" fontId="6" fillId="0" borderId="0" pivotButton="0" quotePrefix="0" xfId="0"/>
    <xf numFmtId="164" fontId="5" fillId="2" borderId="1" applyAlignment="1" pivotButton="0" quotePrefix="0" xfId="0">
      <alignment vertical="top" wrapText="1"/>
    </xf>
    <xf numFmtId="0" fontId="5" fillId="2" borderId="1" applyAlignment="1" pivotButton="0" quotePrefix="0" xfId="0">
      <alignment vertical="top" wrapText="1"/>
    </xf>
    <xf numFmtId="164" fontId="4" fillId="3" borderId="1" applyAlignment="1" pivotButton="0" quotePrefix="0" xfId="0">
      <alignment vertical="top" wrapText="1"/>
    </xf>
    <xf numFmtId="1" fontId="4" fillId="3" borderId="1" applyAlignment="1" pivotButton="0" quotePrefix="0" xfId="0">
      <alignment vertical="top" wrapText="1"/>
    </xf>
    <xf numFmtId="0" fontId="4" fillId="3" borderId="1" applyAlignment="1" pivotButton="0" quotePrefix="0" xfId="0">
      <alignment horizontal="center" vertical="top" wrapText="1"/>
    </xf>
    <xf numFmtId="0" fontId="8" fillId="0" borderId="0" pivotButton="0" quotePrefix="0" xfId="0"/>
    <xf numFmtId="4" fontId="5" fillId="2" borderId="1" applyAlignment="1" pivotButton="0" quotePrefix="0" xfId="0">
      <alignment vertical="top" wrapText="1"/>
    </xf>
    <xf numFmtId="0" fontId="2" fillId="0" borderId="1" applyAlignment="1" pivotButton="0" quotePrefix="0" xfId="0">
      <alignment vertical="top" wrapText="1"/>
    </xf>
    <xf numFmtId="4" fontId="6" fillId="3" borderId="1" applyAlignment="1" pivotButton="0" quotePrefix="0" xfId="0">
      <alignment vertical="top" wrapText="1"/>
    </xf>
    <xf numFmtId="165" fontId="6" fillId="3" borderId="1" applyAlignment="1" pivotButton="0" quotePrefix="0" xfId="0">
      <alignment vertical="top" wrapText="1"/>
    </xf>
    <xf numFmtId="10" fontId="5" fillId="2" borderId="1" applyAlignment="1" pivotButton="0" quotePrefix="0" xfId="0">
      <alignment vertical="top" wrapText="1"/>
    </xf>
    <xf numFmtId="2" fontId="5" fillId="2" borderId="1" applyAlignment="1" pivotButton="0" quotePrefix="0" xfId="0">
      <alignment vertical="top" wrapText="1"/>
    </xf>
    <xf numFmtId="4" fontId="4" fillId="3" borderId="1" applyAlignment="1" pivotButton="0" quotePrefix="0" xfId="0">
      <alignment vertical="top" wrapText="1"/>
    </xf>
    <xf numFmtId="0" fontId="6" fillId="3" borderId="1" applyAlignment="1" pivotButton="0" quotePrefix="0" xfId="0">
      <alignment horizontal="center" vertical="top" wrapText="1"/>
    </xf>
    <xf numFmtId="2" fontId="4" fillId="3" borderId="1" applyAlignment="1" pivotButton="0" quotePrefix="0" xfId="0">
      <alignment vertical="top" wrapText="1"/>
    </xf>
  </cellXfs>
  <cellStyles count="1">
    <cellStyle name="Normal" xfId="0" builtinId="0" hidden="0"/>
  </cellStyles>
  <dxfs count="7">
    <dxf>
      <fill>
        <patternFill patternType="solid">
          <fgColor rgb="00F4C7C3"/>
        </patternFill>
      </fill>
    </dxf>
    <dxf>
      <fill>
        <patternFill patternType="solid">
          <fgColor rgb="00FCE8B2"/>
        </patternFill>
      </fill>
    </dxf>
    <dxf>
      <font>
        <name val="Arial"/>
        <b val="1"/>
        <color rgb="008A1C12"/>
      </font>
      <fill>
        <patternFill patternType="solid">
          <fgColor rgb="00F4C7C3"/>
        </patternFill>
      </fill>
    </dxf>
    <dxf>
      <font>
        <name val="Arial"/>
        <b val="1"/>
        <color rgb="007A4B00"/>
      </font>
      <fill>
        <patternFill patternType="solid">
          <fgColor rgb="00FCE8B2"/>
        </patternFill>
      </fill>
    </dxf>
    <dxf>
      <font>
        <name val="Arial"/>
        <b val="1"/>
        <color rgb="001E5E33"/>
      </font>
      <fill>
        <patternFill patternType="solid">
          <fgColor rgb="00CDEAD5"/>
        </patternFill>
      </fill>
    </dxf>
    <dxf>
      <font>
        <name val="Arial"/>
        <b val="1"/>
        <color rgb="00333333"/>
      </font>
      <fill>
        <patternFill patternType="solid">
          <fgColor rgb="00D9D9D9"/>
        </patternFill>
      </fill>
    </dxf>
    <dxf>
      <font>
        <name val="Arial"/>
        <color rgb="0088888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4B2FA8"/>
    <outlinePr summaryBelow="1" summaryRight="1"/>
    <pageSetUpPr fitToPage="1"/>
  </sheetPr>
  <dimension ref="A1:B21"/>
  <sheetViews>
    <sheetView showGridLines="0" workbookViewId="0">
      <selection activeCell="A1" sqref="A1"/>
    </sheetView>
  </sheetViews>
  <sheetFormatPr baseColWidth="8" defaultRowHeight="15"/>
  <cols>
    <col width="4" customWidth="1" min="1" max="1"/>
    <col width="110" customWidth="1" min="2" max="2"/>
  </cols>
  <sheetData>
    <row r="1">
      <c r="A1" s="1" t="inlineStr">
        <is>
          <t>SME IPO readiness tracker</t>
        </is>
      </c>
    </row>
    <row r="2">
      <c r="A2" s="2" t="inlineStr">
        <is>
          <t>vikashkhanal.in · free template · last reviewed 6 Oct 2026 · not professional advice</t>
        </is>
      </c>
    </row>
    <row r="4" ht="16" customHeight="1">
      <c r="B4" s="3" t="inlineStr">
        <is>
          <t>What this workbook does</t>
        </is>
      </c>
    </row>
    <row r="5" ht="44" customHeight="1">
      <c r="B5" s="4" t="inlineStr">
        <is>
          <t>A working plan for a company preparing an SME IPO on BSE SME or NSE Emerge. The Tracker sheet lists the readiness tasks in seven workstreams; the Eligibility sheet tests three years of restated numbers against the exchange financial criteria; the Dashboard counts progress.</t>
        </is>
      </c>
    </row>
    <row r="6" ht="16" customHeight="1">
      <c r="B6" s="3" t="inlineStr">
        <is>
          <t>How to use it</t>
        </is>
      </c>
    </row>
    <row r="7" ht="44" customHeight="1">
      <c r="A7" s="5" t="inlineStr">
        <is>
          <t>•</t>
        </is>
      </c>
      <c r="B7" s="4" t="inlineStr">
        <is>
          <t>Tracker: enter the target DRHP filing date in cell C3. Due dates default to that date minus the 'weeks before DRHP' in column G. Overwrite any due date by typing a date in column H (the formula column I picks it up).</t>
        </is>
      </c>
    </row>
    <row r="8" ht="30" customHeight="1">
      <c r="A8" s="5" t="inlineStr">
        <is>
          <t>•</t>
        </is>
      </c>
      <c r="B8" s="4" t="inlineStr">
        <is>
          <t>Set Status from the dropdown. RAG turns red when a task is Blocked or overdue, amber when due within 14 days (change the window in C4), green otherwise.</t>
        </is>
      </c>
    </row>
    <row r="9" ht="30" customHeight="1">
      <c r="A9" s="5" t="inlineStr">
        <is>
          <t>•</t>
        </is>
      </c>
      <c r="B9" s="4" t="inlineStr">
        <is>
          <t>'Depends on #' takes the row number of another task; column O then shows that task's status so you can see what is holding you up.</t>
        </is>
      </c>
    </row>
    <row r="10" ht="30" customHeight="1">
      <c r="A10" s="5" t="inlineStr">
        <is>
          <t>•</t>
        </is>
      </c>
      <c r="B10" s="4" t="inlineStr">
        <is>
          <t>Eligibility: fill the yellow cells with restated figures (₹ lakh). Thresholds sit in the parameter block so you can update them if an exchange revises its criteria.</t>
        </is>
      </c>
    </row>
    <row r="11" ht="30" customHeight="1">
      <c r="A11" s="5" t="inlineStr">
        <is>
          <t>•</t>
        </is>
      </c>
      <c r="B11" s="4" t="inlineStr">
        <is>
          <t>Add rows at the bottom of the Tracker by copying the last row down. Keep the formulas in the grey columns.</t>
        </is>
      </c>
    </row>
    <row r="12" ht="16" customHeight="1">
      <c r="B12" s="3" t="inlineStr">
        <is>
          <t>Colour key</t>
        </is>
      </c>
    </row>
    <row r="13" ht="16" customHeight="1">
      <c r="B13" s="6" t="inlineStr">
        <is>
          <t>Yellow fill, blue text: input cells you edit.</t>
        </is>
      </c>
    </row>
    <row r="14" ht="16" customHeight="1">
      <c r="B14" s="7" t="inlineStr">
        <is>
          <t>Grey fill: formulas. Do not overwrite.</t>
        </is>
      </c>
    </row>
    <row r="15" ht="16" customHeight="1">
      <c r="B15" s="3" t="inlineStr">
        <is>
          <t>Rule basis (as on 6 Oct 2026)</t>
        </is>
      </c>
    </row>
    <row r="16" ht="58" customHeight="1">
      <c r="A16" s="5" t="inlineStr">
        <is>
          <t>•</t>
        </is>
      </c>
      <c r="B16" s="4" t="inlineStr">
        <is>
          <t>SEBI ICDR Chapter IX (SME issues), as amended in March 2025: operating profit (EBITDA) of ₹1 crore from operations in any 2 of the 3 preceding years (Reg 229); offer for sale capped at 20% of issue size and 50% of each seller's holding; general corporate purposes capped at 15% or ₹10 crore; no repayment of promoter / related-party loans from proceeds; DRHP open for public comments for 21 days.</t>
        </is>
      </c>
    </row>
    <row r="17" ht="44" customHeight="1">
      <c r="A17" s="5" t="inlineStr">
        <is>
          <t>•</t>
        </is>
      </c>
      <c r="B17" s="4" t="inlineStr">
        <is>
          <t>NSE Emerge: positive net worth; positive free cash flow to equity (FCFE) in at least 2 of 3 years. FCFE per NSE circular of 20 Apr 2026 = cash flow from operations − purchase of fixed assets + proceeds from issue of capital + net borrowings − interest × (1 − tax rate).</t>
        </is>
      </c>
    </row>
    <row r="18" ht="44" customHeight="1">
      <c r="A18" s="5" t="inlineStr">
        <is>
          <t>•</t>
        </is>
      </c>
      <c r="B18" s="4" t="inlineStr">
        <is>
          <t>BSE SME (as published by the exchange; verify the current version before relying on it): net tangible assets of at least ₹3 crore in the last full year; net worth of at least ₹1 crore in each of the last 2 full years; leverage (debt / equity) not above 3:1; post-issue paid-up capital not above ₹25 crore.</t>
        </is>
      </c>
    </row>
    <row r="19" ht="44" customHeight="1">
      <c r="B19" s="8" t="inlineStr">
        <is>
          <t>Exchange criteria change often. Re-check the exchange's eligibility page and the latest circulars, and confirm every test with your lead manager. Definitions of net worth, NTA and borrowings follow the exchange's own definitions, which can differ from these simplified formulas.</t>
        </is>
      </c>
    </row>
    <row r="20" ht="16" customHeight="1">
      <c r="B20" s="3" t="inlineStr">
        <is>
          <t>Disclaimer</t>
        </is>
      </c>
    </row>
    <row r="21" ht="44" customHeight="1">
      <c r="B21" s="4" t="inlineStr">
        <is>
          <t>A working aid, not legal, investment or professional advice. Prepared by Vikash Khanal (vikashkhanal.in). Confirm against SEBI ICDR, LODR, the Companies Act 2013 and the exchange's current criteria with your company secretary, auditor and lead manager.</t>
        </is>
      </c>
    </row>
  </sheetData>
  <pageMargins left="0.75" right="0.75" top="1" bottom="1" header="0.5" footer="0.5"/>
  <pageSetup orientation="portrait" paperSize="9" fitToHeight="0" fitToWidth="1"/>
  <headerFooter>
    <oddHeader/>
    <oddFooter>&amp;C&amp;8 vikashkhanal.in · free template · last reviewed 6 Oct 2026 · not professional advice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2" customWidth="1" min="2" max="2"/>
    <col width="12" customWidth="1" min="3" max="3"/>
    <col width="12" customWidth="1" min="4" max="4"/>
    <col width="12" customWidth="1" min="5" max="5"/>
    <col width="12" customWidth="1" min="6" max="6"/>
    <col width="10" customWidth="1" min="7" max="7"/>
    <col width="10" customWidth="1" min="8" max="8"/>
    <col width="12" customWidth="1" min="9" max="9"/>
  </cols>
  <sheetData>
    <row r="1">
      <c r="A1" s="1" t="inlineStr">
        <is>
          <t>Progress by workstream</t>
        </is>
      </c>
    </row>
    <row r="2">
      <c r="A2" s="2" t="inlineStr">
        <is>
          <t>Counts update from the Tracker sheet</t>
        </is>
      </c>
    </row>
    <row r="4" ht="30" customHeight="1">
      <c r="A4" s="9" t="inlineStr">
        <is>
          <t>Workstream</t>
        </is>
      </c>
      <c r="B4" s="9" t="inlineStr">
        <is>
          <t>Not started</t>
        </is>
      </c>
      <c r="C4" s="9" t="inlineStr">
        <is>
          <t>In progress</t>
        </is>
      </c>
      <c r="D4" s="9" t="inlineStr">
        <is>
          <t>Blocked</t>
        </is>
      </c>
      <c r="E4" s="9" t="inlineStr">
        <is>
          <t>Done</t>
        </is>
      </c>
      <c r="F4" s="9" t="inlineStr">
        <is>
          <t>N/A</t>
        </is>
      </c>
      <c r="G4" s="9" t="inlineStr">
        <is>
          <t>Red</t>
        </is>
      </c>
      <c r="H4" s="9" t="inlineStr">
        <is>
          <t>Amber</t>
        </is>
      </c>
      <c r="I4" s="9" t="inlineStr">
        <is>
          <t>% done (excl. N/A)</t>
        </is>
      </c>
    </row>
    <row r="5">
      <c r="A5" s="10" t="inlineStr">
        <is>
          <t>Corporate</t>
        </is>
      </c>
      <c r="B5" s="11">
        <f>COUNTIFS(Tracker!$B$8:$B$68,$A5,Tracker!$J$8:$J$68,"Not started")</f>
        <v/>
      </c>
      <c r="C5" s="11">
        <f>COUNTIFS(Tracker!$B$8:$B$68,$A5,Tracker!$J$8:$J$68,"In progress")</f>
        <v/>
      </c>
      <c r="D5" s="11">
        <f>COUNTIFS(Tracker!$B$8:$B$68,$A5,Tracker!$J$8:$J$68,"Blocked")</f>
        <v/>
      </c>
      <c r="E5" s="11">
        <f>COUNTIFS(Tracker!$B$8:$B$68,$A5,Tracker!$J$8:$J$68,"Done")</f>
        <v/>
      </c>
      <c r="F5" s="11">
        <f>COUNTIFS(Tracker!$B$8:$B$68,$A5,Tracker!$J$8:$J$68,"N/A")</f>
        <v/>
      </c>
      <c r="G5" s="11">
        <f>COUNTIFS(Tracker!$B$8:$B$68,$A5,Tracker!$L$8:$L$68,"Red")</f>
        <v/>
      </c>
      <c r="H5" s="11">
        <f>COUNTIFS(Tracker!$B$8:$B$68,$A5,Tracker!$L$8:$L$68,"Amber")</f>
        <v/>
      </c>
      <c r="I5" s="12">
        <f>IFERROR(E5/(SUM(B5:E5)),0)</f>
        <v/>
      </c>
    </row>
    <row r="6">
      <c r="A6" s="10" t="inlineStr">
        <is>
          <t>Board &amp; KMP</t>
        </is>
      </c>
      <c r="B6" s="11">
        <f>COUNTIFS(Tracker!$B$8:$B$68,$A6,Tracker!$J$8:$J$68,"Not started")</f>
        <v/>
      </c>
      <c r="C6" s="11">
        <f>COUNTIFS(Tracker!$B$8:$B$68,$A6,Tracker!$J$8:$J$68,"In progress")</f>
        <v/>
      </c>
      <c r="D6" s="11">
        <f>COUNTIFS(Tracker!$B$8:$B$68,$A6,Tracker!$J$8:$J$68,"Blocked")</f>
        <v/>
      </c>
      <c r="E6" s="11">
        <f>COUNTIFS(Tracker!$B$8:$B$68,$A6,Tracker!$J$8:$J$68,"Done")</f>
        <v/>
      </c>
      <c r="F6" s="11">
        <f>COUNTIFS(Tracker!$B$8:$B$68,$A6,Tracker!$J$8:$J$68,"N/A")</f>
        <v/>
      </c>
      <c r="G6" s="11">
        <f>COUNTIFS(Tracker!$B$8:$B$68,$A6,Tracker!$L$8:$L$68,"Red")</f>
        <v/>
      </c>
      <c r="H6" s="11">
        <f>COUNTIFS(Tracker!$B$8:$B$68,$A6,Tracker!$L$8:$L$68,"Amber")</f>
        <v/>
      </c>
      <c r="I6" s="12">
        <f>IFERROR(E6/(SUM(B6:E6)),0)</f>
        <v/>
      </c>
    </row>
    <row r="7">
      <c r="A7" s="10" t="inlineStr">
        <is>
          <t>Capital &amp; demat</t>
        </is>
      </c>
      <c r="B7" s="11">
        <f>COUNTIFS(Tracker!$B$8:$B$68,$A7,Tracker!$J$8:$J$68,"Not started")</f>
        <v/>
      </c>
      <c r="C7" s="11">
        <f>COUNTIFS(Tracker!$B$8:$B$68,$A7,Tracker!$J$8:$J$68,"In progress")</f>
        <v/>
      </c>
      <c r="D7" s="11">
        <f>COUNTIFS(Tracker!$B$8:$B$68,$A7,Tracker!$J$8:$J$68,"Blocked")</f>
        <v/>
      </c>
      <c r="E7" s="11">
        <f>COUNTIFS(Tracker!$B$8:$B$68,$A7,Tracker!$J$8:$J$68,"Done")</f>
        <v/>
      </c>
      <c r="F7" s="11">
        <f>COUNTIFS(Tracker!$B$8:$B$68,$A7,Tracker!$J$8:$J$68,"N/A")</f>
        <v/>
      </c>
      <c r="G7" s="11">
        <f>COUNTIFS(Tracker!$B$8:$B$68,$A7,Tracker!$L$8:$L$68,"Red")</f>
        <v/>
      </c>
      <c r="H7" s="11">
        <f>COUNTIFS(Tracker!$B$8:$B$68,$A7,Tracker!$L$8:$L$68,"Amber")</f>
        <v/>
      </c>
      <c r="I7" s="12">
        <f>IFERROR(E7/(SUM(B7:E7)),0)</f>
        <v/>
      </c>
    </row>
    <row r="8">
      <c r="A8" s="10" t="inlineStr">
        <is>
          <t>Financials &amp; restatement</t>
        </is>
      </c>
      <c r="B8" s="11">
        <f>COUNTIFS(Tracker!$B$8:$B$68,$A8,Tracker!$J$8:$J$68,"Not started")</f>
        <v/>
      </c>
      <c r="C8" s="11">
        <f>COUNTIFS(Tracker!$B$8:$B$68,$A8,Tracker!$J$8:$J$68,"In progress")</f>
        <v/>
      </c>
      <c r="D8" s="11">
        <f>COUNTIFS(Tracker!$B$8:$B$68,$A8,Tracker!$J$8:$J$68,"Blocked")</f>
        <v/>
      </c>
      <c r="E8" s="11">
        <f>COUNTIFS(Tracker!$B$8:$B$68,$A8,Tracker!$J$8:$J$68,"Done")</f>
        <v/>
      </c>
      <c r="F8" s="11">
        <f>COUNTIFS(Tracker!$B$8:$B$68,$A8,Tracker!$J$8:$J$68,"N/A")</f>
        <v/>
      </c>
      <c r="G8" s="11">
        <f>COUNTIFS(Tracker!$B$8:$B$68,$A8,Tracker!$L$8:$L$68,"Red")</f>
        <v/>
      </c>
      <c r="H8" s="11">
        <f>COUNTIFS(Tracker!$B$8:$B$68,$A8,Tracker!$L$8:$L$68,"Amber")</f>
        <v/>
      </c>
      <c r="I8" s="12">
        <f>IFERROR(E8/(SUM(B8:E8)),0)</f>
        <v/>
      </c>
    </row>
    <row r="9">
      <c r="A9" s="10" t="inlineStr">
        <is>
          <t>Tax, GST, TDS, FEMA, MSME</t>
        </is>
      </c>
      <c r="B9" s="11">
        <f>COUNTIFS(Tracker!$B$8:$B$68,$A9,Tracker!$J$8:$J$68,"Not started")</f>
        <v/>
      </c>
      <c r="C9" s="11">
        <f>COUNTIFS(Tracker!$B$8:$B$68,$A9,Tracker!$J$8:$J$68,"In progress")</f>
        <v/>
      </c>
      <c r="D9" s="11">
        <f>COUNTIFS(Tracker!$B$8:$B$68,$A9,Tracker!$J$8:$J$68,"Blocked")</f>
        <v/>
      </c>
      <c r="E9" s="11">
        <f>COUNTIFS(Tracker!$B$8:$B$68,$A9,Tracker!$J$8:$J$68,"Done")</f>
        <v/>
      </c>
      <c r="F9" s="11">
        <f>COUNTIFS(Tracker!$B$8:$B$68,$A9,Tracker!$J$8:$J$68,"N/A")</f>
        <v/>
      </c>
      <c r="G9" s="11">
        <f>COUNTIFS(Tracker!$B$8:$B$68,$A9,Tracker!$L$8:$L$68,"Red")</f>
        <v/>
      </c>
      <c r="H9" s="11">
        <f>COUNTIFS(Tracker!$B$8:$B$68,$A9,Tracker!$L$8:$L$68,"Amber")</f>
        <v/>
      </c>
      <c r="I9" s="12">
        <f>IFERROR(E9/(SUM(B9:E9)),0)</f>
        <v/>
      </c>
    </row>
    <row r="10">
      <c r="A10" s="10" t="inlineStr">
        <is>
          <t>Legal &amp; assets</t>
        </is>
      </c>
      <c r="B10" s="11">
        <f>COUNTIFS(Tracker!$B$8:$B$68,$A10,Tracker!$J$8:$J$68,"Not started")</f>
        <v/>
      </c>
      <c r="C10" s="11">
        <f>COUNTIFS(Tracker!$B$8:$B$68,$A10,Tracker!$J$8:$J$68,"In progress")</f>
        <v/>
      </c>
      <c r="D10" s="11">
        <f>COUNTIFS(Tracker!$B$8:$B$68,$A10,Tracker!$J$8:$J$68,"Blocked")</f>
        <v/>
      </c>
      <c r="E10" s="11">
        <f>COUNTIFS(Tracker!$B$8:$B$68,$A10,Tracker!$J$8:$J$68,"Done")</f>
        <v/>
      </c>
      <c r="F10" s="11">
        <f>COUNTIFS(Tracker!$B$8:$B$68,$A10,Tracker!$J$8:$J$68,"N/A")</f>
        <v/>
      </c>
      <c r="G10" s="11">
        <f>COUNTIFS(Tracker!$B$8:$B$68,$A10,Tracker!$L$8:$L$68,"Red")</f>
        <v/>
      </c>
      <c r="H10" s="11">
        <f>COUNTIFS(Tracker!$B$8:$B$68,$A10,Tracker!$L$8:$L$68,"Amber")</f>
        <v/>
      </c>
      <c r="I10" s="12">
        <f>IFERROR(E10/(SUM(B10:E10)),0)</f>
        <v/>
      </c>
    </row>
    <row r="11">
      <c r="A11" s="10" t="inlineStr">
        <is>
          <t>Issue structure</t>
        </is>
      </c>
      <c r="B11" s="11">
        <f>COUNTIFS(Tracker!$B$8:$B$68,$A11,Tracker!$J$8:$J$68,"Not started")</f>
        <v/>
      </c>
      <c r="C11" s="11">
        <f>COUNTIFS(Tracker!$B$8:$B$68,$A11,Tracker!$J$8:$J$68,"In progress")</f>
        <v/>
      </c>
      <c r="D11" s="11">
        <f>COUNTIFS(Tracker!$B$8:$B$68,$A11,Tracker!$J$8:$J$68,"Blocked")</f>
        <v/>
      </c>
      <c r="E11" s="11">
        <f>COUNTIFS(Tracker!$B$8:$B$68,$A11,Tracker!$J$8:$J$68,"Done")</f>
        <v/>
      </c>
      <c r="F11" s="11">
        <f>COUNTIFS(Tracker!$B$8:$B$68,$A11,Tracker!$J$8:$J$68,"N/A")</f>
        <v/>
      </c>
      <c r="G11" s="11">
        <f>COUNTIFS(Tracker!$B$8:$B$68,$A11,Tracker!$L$8:$L$68,"Red")</f>
        <v/>
      </c>
      <c r="H11" s="11">
        <f>COUNTIFS(Tracker!$B$8:$B$68,$A11,Tracker!$L$8:$L$68,"Amber")</f>
        <v/>
      </c>
      <c r="I11" s="12">
        <f>IFERROR(E11/(SUM(B11:E11)),0)</f>
        <v/>
      </c>
    </row>
    <row r="12">
      <c r="A12" s="13" t="inlineStr">
        <is>
          <t>Total</t>
        </is>
      </c>
      <c r="B12" s="14">
        <f>SUM(B5:B11)</f>
        <v/>
      </c>
      <c r="C12" s="14">
        <f>SUM(C5:C11)</f>
        <v/>
      </c>
      <c r="D12" s="14">
        <f>SUM(D5:D11)</f>
        <v/>
      </c>
      <c r="E12" s="14">
        <f>SUM(E5:E11)</f>
        <v/>
      </c>
      <c r="F12" s="14">
        <f>SUM(F5:F11)</f>
        <v/>
      </c>
      <c r="G12" s="14">
        <f>SUM(G5:G11)</f>
        <v/>
      </c>
      <c r="H12" s="14">
        <f>SUM(H5:H11)</f>
        <v/>
      </c>
      <c r="I12" s="15">
        <f>IFERROR(E12/(SUM(B12:E12)),0)</f>
        <v/>
      </c>
    </row>
  </sheetData>
  <conditionalFormatting sqref="G5:G12">
    <cfRule type="cellIs" priority="1" operator="greaterThan" dxfId="0">
      <formula>0</formula>
    </cfRule>
  </conditionalFormatting>
  <conditionalFormatting sqref="H5:H12">
    <cfRule type="cellIs" priority="2" operator="greaterThan" dxfId="1">
      <formula>0</formula>
    </cfRule>
  </conditionalFormatting>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P6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5" customWidth="1" min="1" max="1"/>
    <col width="18" customWidth="1" min="2" max="2"/>
    <col width="54" customWidth="1" min="3" max="3"/>
    <col width="34" customWidth="1" min="4" max="4"/>
    <col width="14" customWidth="1" min="5" max="5"/>
    <col width="12" customWidth="1" min="6" max="6"/>
    <col width="10" customWidth="1" min="7" max="7"/>
    <col width="13" customWidth="1" min="8" max="8"/>
    <col width="13" customWidth="1" min="9" max="9"/>
    <col width="13" customWidth="1" min="10" max="10"/>
    <col width="9" customWidth="1" min="11" max="11"/>
    <col width="9" customWidth="1" min="12" max="12"/>
    <col width="9" customWidth="1" min="13" max="13"/>
    <col width="30" customWidth="1" min="14" max="14"/>
    <col width="14" customWidth="1" min="15" max="15"/>
    <col width="30" customWidth="1" min="16" max="16"/>
  </cols>
  <sheetData>
    <row r="1">
      <c r="A1" s="1" t="inlineStr">
        <is>
          <t>IPO readiness tracker</t>
        </is>
      </c>
    </row>
    <row r="3">
      <c r="A3" s="16" t="inlineStr">
        <is>
          <t>Target DRHP filing date</t>
        </is>
      </c>
      <c r="C3" s="17" t="n">
        <v>46477</v>
      </c>
      <c r="D3" s="2" t="inlineStr">
        <is>
          <t>← example date; type your own</t>
        </is>
      </c>
    </row>
    <row r="4">
      <c r="A4" s="16" t="inlineStr">
        <is>
          <t>Amber window (days)</t>
        </is>
      </c>
      <c r="C4" s="18" t="n">
        <v>14</v>
      </c>
    </row>
    <row r="5">
      <c r="A5" s="16" t="inlineStr">
        <is>
          <t>As-on date</t>
        </is>
      </c>
      <c r="C5" s="17">
        <f>TODAY()</f>
        <v/>
      </c>
      <c r="D5" s="2" t="inlineStr">
        <is>
          <t>← TODAY() by default; type a fixed date to freeze the view</t>
        </is>
      </c>
    </row>
    <row r="7" ht="34" customHeight="1">
      <c r="A7" s="9" t="inlineStr">
        <is>
          <t>#</t>
        </is>
      </c>
      <c r="B7" s="9" t="inlineStr">
        <is>
          <t>Workstream</t>
        </is>
      </c>
      <c r="C7" s="9" t="inlineStr">
        <is>
          <t>Task</t>
        </is>
      </c>
      <c r="D7" s="9" t="inlineStr">
        <is>
          <t>Rule / reference</t>
        </is>
      </c>
      <c r="E7" s="9" t="inlineStr">
        <is>
          <t>Owner</t>
        </is>
      </c>
      <c r="F7" s="9" t="inlineStr">
        <is>
          <t>Start date</t>
        </is>
      </c>
      <c r="G7" s="9" t="inlineStr">
        <is>
          <t>Weeks before DRHP</t>
        </is>
      </c>
      <c r="H7" s="9" t="inlineStr">
        <is>
          <t>Due date (override)</t>
        </is>
      </c>
      <c r="I7" s="9" t="inlineStr">
        <is>
          <t>Due date</t>
        </is>
      </c>
      <c r="J7" s="9" t="inlineStr">
        <is>
          <t>Status</t>
        </is>
      </c>
      <c r="K7" s="9" t="inlineStr">
        <is>
          <t>Days to due</t>
        </is>
      </c>
      <c r="L7" s="9" t="inlineStr">
        <is>
          <t>RAG</t>
        </is>
      </c>
      <c r="M7" s="9" t="inlineStr">
        <is>
          <t>Depends on #</t>
        </is>
      </c>
      <c r="N7" s="9" t="inlineStr">
        <is>
          <t>Dependency note</t>
        </is>
      </c>
      <c r="O7" s="9" t="inlineStr">
        <is>
          <t>Dependency status</t>
        </is>
      </c>
      <c r="P7" s="9" t="inlineStr">
        <is>
          <t>Notes / evidence</t>
        </is>
      </c>
    </row>
    <row r="8" ht="40" customHeight="1">
      <c r="A8" s="11" t="n">
        <v>1</v>
      </c>
      <c r="B8" s="18" t="inlineStr">
        <is>
          <t>Corporate</t>
        </is>
      </c>
      <c r="C8" s="18" t="inlineStr">
        <is>
          <t>Convert private company to public limited: board approval, special resolution, alter MoA/AoA, file MGT-14 and INC-27</t>
        </is>
      </c>
      <c r="D8" s="18" t="inlineStr">
        <is>
          <t>Companies Act 2013 s.14, s.18; Rule 41 Incorporation Rules</t>
        </is>
      </c>
      <c r="E8" s="18" t="inlineStr">
        <is>
          <t>CS</t>
        </is>
      </c>
      <c r="F8" s="17" t="n"/>
      <c r="G8" s="18" t="n">
        <v>26</v>
      </c>
      <c r="H8" s="17" t="n"/>
      <c r="I8" s="19">
        <f>IF(H8&lt;&gt;"",H8,IF(OR($C$3="",G8=""),"",$C$3-7*G8))</f>
        <v/>
      </c>
      <c r="J8" s="18" t="inlineStr">
        <is>
          <t>Not started</t>
        </is>
      </c>
      <c r="K8" s="20">
        <f>IF(OR(J8="Done",J8="N/A",I8=""),"",I8-$C$5)</f>
        <v/>
      </c>
      <c r="L8" s="21">
        <f>IF(J8="Done","Done",IF(J8="N/A","N/A",IF(J8="Blocked","Red",IF(I8="","",IF(K8&lt;0,"Red",IF(K8&lt;=$C$4,"Amber","Green"))))))</f>
        <v/>
      </c>
      <c r="M8" s="18" t="n"/>
      <c r="N8" s="18" t="inlineStr">
        <is>
          <t>Do first: SME IPO needs a public company</t>
        </is>
      </c>
      <c r="O8" s="11">
        <f>IF(M8="","",IFERROR(INDEX($J$8:$J$207,MATCH(M8,$A$8:$A$207,0)),"not found"))</f>
        <v/>
      </c>
      <c r="P8" s="18" t="n"/>
    </row>
    <row r="9" ht="40" customHeight="1">
      <c r="A9" s="11" t="n">
        <v>2</v>
      </c>
      <c r="B9" s="18" t="inlineStr">
        <is>
          <t>Corporate</t>
        </is>
      </c>
      <c r="C9" s="18" t="inlineStr">
        <is>
          <t>Increase authorised capital to cover bonus / pre-IPO allotment / fresh issue; alter capital clause; file SH-7</t>
        </is>
      </c>
      <c r="D9" s="18" t="inlineStr">
        <is>
          <t>s.61, s.13, s.64</t>
        </is>
      </c>
      <c r="E9" s="18" t="inlineStr">
        <is>
          <t>CS</t>
        </is>
      </c>
      <c r="F9" s="17" t="n"/>
      <c r="G9" s="18" t="n">
        <v>24</v>
      </c>
      <c r="H9" s="17" t="n"/>
      <c r="I9" s="19">
        <f>IF(H9&lt;&gt;"",H9,IF(OR($C$3="",G9=""),"",$C$3-7*G9))</f>
        <v/>
      </c>
      <c r="J9" s="18" t="inlineStr">
        <is>
          <t>Not started</t>
        </is>
      </c>
      <c r="K9" s="20">
        <f>IF(OR(J9="Done",J9="N/A",I9=""),"",I9-$C$5)</f>
        <v/>
      </c>
      <c r="L9" s="21">
        <f>IF(J9="Done","Done",IF(J9="N/A","N/A",IF(J9="Blocked","Red",IF(I9="","",IF(K9&lt;0,"Red",IF(K9&lt;=$C$4,"Amber","Green"))))))</f>
        <v/>
      </c>
      <c r="M9" s="18" t="n">
        <v>1</v>
      </c>
      <c r="N9" s="18" t="inlineStr">
        <is>
          <t>Size it after the cap table is fixed (#21)</t>
        </is>
      </c>
      <c r="O9" s="11">
        <f>IF(M9="","",IFERROR(INDEX($J$8:$J$207,MATCH(M9,$A$8:$A$207,0)),"not found"))</f>
        <v/>
      </c>
      <c r="P9" s="18" t="n"/>
    </row>
    <row r="10" ht="40" customHeight="1">
      <c r="A10" s="11" t="n">
        <v>3</v>
      </c>
      <c r="B10" s="18" t="inlineStr">
        <is>
          <t>Corporate</t>
        </is>
      </c>
      <c r="C10" s="18" t="inlineStr">
        <is>
          <t>Update statutory registers (MGT-1 members, directors and KMP, charges) and minute books since incorporation</t>
        </is>
      </c>
      <c r="D10" s="18" t="inlineStr">
        <is>
          <t>s.88, s.170, s.85, s.118</t>
        </is>
      </c>
      <c r="E10" s="18" t="inlineStr">
        <is>
          <t>CS</t>
        </is>
      </c>
      <c r="F10" s="17" t="n"/>
      <c r="G10" s="18" t="n">
        <v>22</v>
      </c>
      <c r="H10" s="17" t="n"/>
      <c r="I10" s="19">
        <f>IF(H10&lt;&gt;"",H10,IF(OR($C$3="",G10=""),"",$C$3-7*G10))</f>
        <v/>
      </c>
      <c r="J10" s="18" t="inlineStr">
        <is>
          <t>Not started</t>
        </is>
      </c>
      <c r="K10" s="20">
        <f>IF(OR(J10="Done",J10="N/A",I10=""),"",I10-$C$5)</f>
        <v/>
      </c>
      <c r="L10" s="21">
        <f>IF(J10="Done","Done",IF(J10="N/A","N/A",IF(J10="Blocked","Red",IF(I10="","",IF(K10&lt;0,"Red",IF(K10&lt;=$C$4,"Amber","Green"))))))</f>
        <v/>
      </c>
      <c r="M10" s="18" t="n"/>
      <c r="N10" s="18" t="inlineStr"/>
      <c r="O10" s="11">
        <f>IF(M10="","",IFERROR(INDEX($J$8:$J$207,MATCH(M10,$A$8:$A$207,0)),"not found"))</f>
        <v/>
      </c>
      <c r="P10" s="18" t="n"/>
    </row>
    <row r="11" ht="40" customHeight="1">
      <c r="A11" s="11" t="n">
        <v>4</v>
      </c>
      <c r="B11" s="18" t="inlineStr">
        <is>
          <t>Corporate</t>
        </is>
      </c>
      <c r="C11" s="18" t="inlineStr">
        <is>
          <t>Bring MCA filings current: AOC-4, MGT-7/7A, DIR-3 KYC, DPT-3, MSME-1, ADT-1; regularise delays</t>
        </is>
      </c>
      <c r="D11" s="18" t="inlineStr">
        <is>
          <t>MCA21 V3 master data</t>
        </is>
      </c>
      <c r="E11" s="18" t="inlineStr">
        <is>
          <t>CS</t>
        </is>
      </c>
      <c r="F11" s="17" t="n"/>
      <c r="G11" s="18" t="n">
        <v>22</v>
      </c>
      <c r="H11" s="17" t="n"/>
      <c r="I11" s="19">
        <f>IF(H11&lt;&gt;"",H11,IF(OR($C$3="",G11=""),"",$C$3-7*G11))</f>
        <v/>
      </c>
      <c r="J11" s="18" t="inlineStr">
        <is>
          <t>Not started</t>
        </is>
      </c>
      <c r="K11" s="20">
        <f>IF(OR(J11="Done",J11="N/A",I11=""),"",I11-$C$5)</f>
        <v/>
      </c>
      <c r="L11" s="21">
        <f>IF(J11="Done","Done",IF(J11="N/A","N/A",IF(J11="Blocked","Red",IF(I11="","",IF(K11&lt;0,"Red",IF(K11&lt;=$C$4,"Amber","Green"))))))</f>
        <v/>
      </c>
      <c r="M11" s="18" t="n"/>
      <c r="N11" s="18" t="inlineStr">
        <is>
          <t>Lead manager will ask for a filing-status certificate</t>
        </is>
      </c>
      <c r="O11" s="11">
        <f>IF(M11="","",IFERROR(INDEX($J$8:$J$207,MATCH(M11,$A$8:$A$207,0)),"not found"))</f>
        <v/>
      </c>
      <c r="P11" s="18" t="n"/>
    </row>
    <row r="12" ht="40" customHeight="1">
      <c r="A12" s="11" t="n">
        <v>5</v>
      </c>
      <c r="B12" s="18" t="inlineStr">
        <is>
          <t>Corporate</t>
        </is>
      </c>
      <c r="C12" s="18" t="inlineStr">
        <is>
          <t>Reconcile charge register with MCA index; file CHG-4 for loans already repaid</t>
        </is>
      </c>
      <c r="D12" s="18" t="inlineStr">
        <is>
          <t>s.77, s.82</t>
        </is>
      </c>
      <c r="E12" s="18" t="inlineStr">
        <is>
          <t>CS / CFO</t>
        </is>
      </c>
      <c r="F12" s="17" t="n"/>
      <c r="G12" s="18" t="n">
        <v>20</v>
      </c>
      <c r="H12" s="17" t="n"/>
      <c r="I12" s="19">
        <f>IF(H12&lt;&gt;"",H12,IF(OR($C$3="",G12=""),"",$C$3-7*G12))</f>
        <v/>
      </c>
      <c r="J12" s="18" t="inlineStr">
        <is>
          <t>Not started</t>
        </is>
      </c>
      <c r="K12" s="20">
        <f>IF(OR(J12="Done",J12="N/A",I12=""),"",I12-$C$5)</f>
        <v/>
      </c>
      <c r="L12" s="21">
        <f>IF(J12="Done","Done",IF(J12="N/A","N/A",IF(J12="Blocked","Red",IF(I12="","",IF(K12&lt;0,"Red",IF(K12&lt;=$C$4,"Amber","Green"))))))</f>
        <v/>
      </c>
      <c r="M12" s="18" t="n"/>
      <c r="N12" s="18" t="inlineStr"/>
      <c r="O12" s="11">
        <f>IF(M12="","",IFERROR(INDEX($J$8:$J$207,MATCH(M12,$A$8:$A$207,0)),"not found"))</f>
        <v/>
      </c>
      <c r="P12" s="18" t="n"/>
    </row>
    <row r="13" ht="40" customHeight="1">
      <c r="A13" s="11" t="n">
        <v>6</v>
      </c>
      <c r="B13" s="18" t="inlineStr">
        <is>
          <t>Corporate</t>
        </is>
      </c>
      <c r="C13" s="18" t="inlineStr">
        <is>
          <t>Review every past allotment and transfer: PAS-3, valuation reports, s.42 / s.62 compliance, FC-GPR where foreign investors</t>
        </is>
      </c>
      <c r="D13" s="18" t="inlineStr">
        <is>
          <t>s.42, s.62; FEMA (Non-debt Instruments) Rules 2019</t>
        </is>
      </c>
      <c r="E13" s="18" t="inlineStr">
        <is>
          <t>CS / Legal</t>
        </is>
      </c>
      <c r="F13" s="17" t="n"/>
      <c r="G13" s="18" t="n">
        <v>20</v>
      </c>
      <c r="H13" s="17" t="n"/>
      <c r="I13" s="19">
        <f>IF(H13&lt;&gt;"",H13,IF(OR($C$3="",G13=""),"",$C$3-7*G13))</f>
        <v/>
      </c>
      <c r="J13" s="18" t="inlineStr">
        <is>
          <t>Not started</t>
        </is>
      </c>
      <c r="K13" s="20">
        <f>IF(OR(J13="Done",J13="N/A",I13=""),"",I13-$C$5)</f>
        <v/>
      </c>
      <c r="L13" s="21">
        <f>IF(J13="Done","Done",IF(J13="N/A","N/A",IF(J13="Blocked","Red",IF(I13="","",IF(K13&lt;0,"Red",IF(K13&lt;=$C$4,"Amber","Green"))))))</f>
        <v/>
      </c>
      <c r="M13" s="18" t="n"/>
      <c r="N13" s="18" t="inlineStr">
        <is>
          <t>Gaps here need compounding or rectification before DRHP</t>
        </is>
      </c>
      <c r="O13" s="11">
        <f>IF(M13="","",IFERROR(INDEX($J$8:$J$207,MATCH(M13,$A$8:$A$207,0)),"not found"))</f>
        <v/>
      </c>
      <c r="P13" s="18" t="n"/>
    </row>
    <row r="14" ht="40" customHeight="1">
      <c r="A14" s="11" t="n">
        <v>7</v>
      </c>
      <c r="B14" s="18" t="inlineStr">
        <is>
          <t>Corporate</t>
        </is>
      </c>
      <c r="C14" s="18" t="inlineStr">
        <is>
          <t>Identify promoters, promoter group and group companies; collect KYC and declarations</t>
        </is>
      </c>
      <c r="D14" s="18" t="inlineStr">
        <is>
          <t>SEBI ICDR Reg 2(1)(oo), 2(1)(pp); group company materiality policy</t>
        </is>
      </c>
      <c r="E14" s="18" t="inlineStr">
        <is>
          <t>CS / LM</t>
        </is>
      </c>
      <c r="F14" s="17" t="n"/>
      <c r="G14" s="18" t="n">
        <v>18</v>
      </c>
      <c r="H14" s="17" t="n"/>
      <c r="I14" s="19">
        <f>IF(H14&lt;&gt;"",H14,IF(OR($C$3="",G14=""),"",$C$3-7*G14))</f>
        <v/>
      </c>
      <c r="J14" s="18" t="inlineStr">
        <is>
          <t>Not started</t>
        </is>
      </c>
      <c r="K14" s="20">
        <f>IF(OR(J14="Done",J14="N/A",I14=""),"",I14-$C$5)</f>
        <v/>
      </c>
      <c r="L14" s="21">
        <f>IF(J14="Done","Done",IF(J14="N/A","N/A",IF(J14="Blocked","Red",IF(I14="","",IF(K14&lt;0,"Red",IF(K14&lt;=$C$4,"Amber","Green"))))))</f>
        <v/>
      </c>
      <c r="M14" s="18" t="n"/>
      <c r="N14" s="18" t="inlineStr"/>
      <c r="O14" s="11">
        <f>IF(M14="","",IFERROR(INDEX($J$8:$J$207,MATCH(M14,$A$8:$A$207,0)),"not found"))</f>
        <v/>
      </c>
      <c r="P14" s="18" t="n"/>
    </row>
    <row r="15" ht="40" customHeight="1">
      <c r="A15" s="11" t="n">
        <v>8</v>
      </c>
      <c r="B15" s="18" t="inlineStr">
        <is>
          <t>Corporate</t>
        </is>
      </c>
      <c r="C15" s="18" t="inlineStr">
        <is>
          <t>Functional company website with investor section</t>
        </is>
      </c>
      <c r="D15" s="18" t="inlineStr">
        <is>
          <t>Exchange eligibility (BSE SME)</t>
        </is>
      </c>
      <c r="E15" s="18" t="inlineStr">
        <is>
          <t>Marketing / CS</t>
        </is>
      </c>
      <c r="F15" s="17" t="n"/>
      <c r="G15" s="18" t="n">
        <v>12</v>
      </c>
      <c r="H15" s="17" t="n"/>
      <c r="I15" s="19">
        <f>IF(H15&lt;&gt;"",H15,IF(OR($C$3="",G15=""),"",$C$3-7*G15))</f>
        <v/>
      </c>
      <c r="J15" s="18" t="inlineStr">
        <is>
          <t>Not started</t>
        </is>
      </c>
      <c r="K15" s="20">
        <f>IF(OR(J15="Done",J15="N/A",I15=""),"",I15-$C$5)</f>
        <v/>
      </c>
      <c r="L15" s="21">
        <f>IF(J15="Done","Done",IF(J15="N/A","N/A",IF(J15="Blocked","Red",IF(I15="","",IF(K15&lt;0,"Red",IF(K15&lt;=$C$4,"Amber","Green"))))))</f>
        <v/>
      </c>
      <c r="M15" s="18" t="n"/>
      <c r="N15" s="18" t="inlineStr"/>
      <c r="O15" s="11">
        <f>IF(M15="","",IFERROR(INDEX($J$8:$J$207,MATCH(M15,$A$8:$A$207,0)),"not found"))</f>
        <v/>
      </c>
      <c r="P15" s="18" t="n"/>
    </row>
    <row r="16" ht="40" customHeight="1">
      <c r="A16" s="11" t="n">
        <v>9</v>
      </c>
      <c r="B16" s="18" t="inlineStr">
        <is>
          <t>Board &amp; KMP</t>
        </is>
      </c>
      <c r="C16" s="18" t="inlineStr">
        <is>
          <t>Appoint independent directors (at least one-third of the board), confirm registration in the ID databank</t>
        </is>
      </c>
      <c r="D16" s="18" t="inlineStr">
        <is>
          <t>s.149(4), s.149(6), s.150; Rule 6 Appointment and Qualification of Directors Rules</t>
        </is>
      </c>
      <c r="E16" s="18" t="inlineStr">
        <is>
          <t>Board / CS</t>
        </is>
      </c>
      <c r="F16" s="17" t="n"/>
      <c r="G16" s="18" t="n">
        <v>20</v>
      </c>
      <c r="H16" s="17" t="n"/>
      <c r="I16" s="19">
        <f>IF(H16&lt;&gt;"",H16,IF(OR($C$3="",G16=""),"",$C$3-7*G16))</f>
        <v/>
      </c>
      <c r="J16" s="18" t="inlineStr">
        <is>
          <t>Not started</t>
        </is>
      </c>
      <c r="K16" s="20">
        <f>IF(OR(J16="Done",J16="N/A",I16=""),"",I16-$C$5)</f>
        <v/>
      </c>
      <c r="L16" s="21">
        <f>IF(J16="Done","Done",IF(J16="N/A","N/A",IF(J16="Blocked","Red",IF(I16="","",IF(K16&lt;0,"Red",IF(K16&lt;=$C$4,"Amber","Green"))))))</f>
        <v/>
      </c>
      <c r="M16" s="18" t="n">
        <v>1</v>
      </c>
      <c r="N16" s="18" t="inlineStr">
        <is>
          <t>Needs public-company status (#1)</t>
        </is>
      </c>
      <c r="O16" s="11">
        <f>IF(M16="","",IFERROR(INDEX($J$8:$J$207,MATCH(M16,$A$8:$A$207,0)),"not found"))</f>
        <v/>
      </c>
      <c r="P16" s="18" t="n"/>
    </row>
    <row r="17" ht="40" customHeight="1">
      <c r="A17" s="11" t="n">
        <v>10</v>
      </c>
      <c r="B17" s="18" t="inlineStr">
        <is>
          <t>Board &amp; KMP</t>
        </is>
      </c>
      <c r="C17" s="18" t="inlineStr">
        <is>
          <t>Appoint at least one woman director</t>
        </is>
      </c>
      <c r="D17" s="18" t="inlineStr">
        <is>
          <t>s.149(1) second proviso; Rule 3</t>
        </is>
      </c>
      <c r="E17" s="18" t="inlineStr">
        <is>
          <t>Board / CS</t>
        </is>
      </c>
      <c r="F17" s="17" t="n"/>
      <c r="G17" s="18" t="n">
        <v>20</v>
      </c>
      <c r="H17" s="17" t="n"/>
      <c r="I17" s="19">
        <f>IF(H17&lt;&gt;"",H17,IF(OR($C$3="",G17=""),"",$C$3-7*G17))</f>
        <v/>
      </c>
      <c r="J17" s="18" t="inlineStr">
        <is>
          <t>Not started</t>
        </is>
      </c>
      <c r="K17" s="20">
        <f>IF(OR(J17="Done",J17="N/A",I17=""),"",I17-$C$5)</f>
        <v/>
      </c>
      <c r="L17" s="21">
        <f>IF(J17="Done","Done",IF(J17="N/A","N/A",IF(J17="Blocked","Red",IF(I17="","",IF(K17&lt;0,"Red",IF(K17&lt;=$C$4,"Amber","Green"))))))</f>
        <v/>
      </c>
      <c r="M17" s="18" t="n">
        <v>1</v>
      </c>
      <c r="N17" s="18" t="inlineStr"/>
      <c r="O17" s="11">
        <f>IF(M17="","",IFERROR(INDEX($J$8:$J$207,MATCH(M17,$A$8:$A$207,0)),"not found"))</f>
        <v/>
      </c>
      <c r="P17" s="18" t="n"/>
    </row>
    <row r="18" ht="40" customHeight="1">
      <c r="A18" s="11" t="n">
        <v>11</v>
      </c>
      <c r="B18" s="18" t="inlineStr">
        <is>
          <t>Board &amp; KMP</t>
        </is>
      </c>
      <c r="C18" s="18" t="inlineStr">
        <is>
          <t>Appoint KMP: MD / WTD / CEO, CFO, company secretary; file DIR-12 and MR-1 where needed</t>
        </is>
      </c>
      <c r="D18" s="18" t="inlineStr">
        <is>
          <t>s.196, s.203; Schedule V</t>
        </is>
      </c>
      <c r="E18" s="18" t="inlineStr">
        <is>
          <t>Board / CS</t>
        </is>
      </c>
      <c r="F18" s="17" t="n"/>
      <c r="G18" s="18" t="n">
        <v>20</v>
      </c>
      <c r="H18" s="17" t="n"/>
      <c r="I18" s="19">
        <f>IF(H18&lt;&gt;"",H18,IF(OR($C$3="",G18=""),"",$C$3-7*G18))</f>
        <v/>
      </c>
      <c r="J18" s="18" t="inlineStr">
        <is>
          <t>Not started</t>
        </is>
      </c>
      <c r="K18" s="20">
        <f>IF(OR(J18="Done",J18="N/A",I18=""),"",I18-$C$5)</f>
        <v/>
      </c>
      <c r="L18" s="21">
        <f>IF(J18="Done","Done",IF(J18="N/A","N/A",IF(J18="Blocked","Red",IF(I18="","",IF(K18&lt;0,"Red",IF(K18&lt;=$C$4,"Amber","Green"))))))</f>
        <v/>
      </c>
      <c r="M18" s="18" t="n">
        <v>1</v>
      </c>
      <c r="N18" s="18" t="inlineStr"/>
      <c r="O18" s="11">
        <f>IF(M18="","",IFERROR(INDEX($J$8:$J$207,MATCH(M18,$A$8:$A$207,0)),"not found"))</f>
        <v/>
      </c>
      <c r="P18" s="18" t="n"/>
    </row>
    <row r="19" ht="40" customHeight="1">
      <c r="A19" s="11" t="n">
        <v>12</v>
      </c>
      <c r="B19" s="18" t="inlineStr">
        <is>
          <t>Board &amp; KMP</t>
        </is>
      </c>
      <c r="C19" s="18" t="inlineStr">
        <is>
          <t>Designate company secretary as compliance officer</t>
        </is>
      </c>
      <c r="D19" s="18" t="inlineStr">
        <is>
          <t>SEBI LODR Reg 6</t>
        </is>
      </c>
      <c r="E19" s="18" t="inlineStr">
        <is>
          <t>Board</t>
        </is>
      </c>
      <c r="F19" s="17" t="n"/>
      <c r="G19" s="18" t="n">
        <v>16</v>
      </c>
      <c r="H19" s="17" t="n"/>
      <c r="I19" s="19">
        <f>IF(H19&lt;&gt;"",H19,IF(OR($C$3="",G19=""),"",$C$3-7*G19))</f>
        <v/>
      </c>
      <c r="J19" s="18" t="inlineStr">
        <is>
          <t>Not started</t>
        </is>
      </c>
      <c r="K19" s="20">
        <f>IF(OR(J19="Done",J19="N/A",I19=""),"",I19-$C$5)</f>
        <v/>
      </c>
      <c r="L19" s="21">
        <f>IF(J19="Done","Done",IF(J19="N/A","N/A",IF(J19="Blocked","Red",IF(I19="","",IF(K19&lt;0,"Red",IF(K19&lt;=$C$4,"Amber","Green"))))))</f>
        <v/>
      </c>
      <c r="M19" s="18" t="n">
        <v>11</v>
      </c>
      <c r="N19" s="18" t="inlineStr"/>
      <c r="O19" s="11">
        <f>IF(M19="","",IFERROR(INDEX($J$8:$J$207,MATCH(M19,$A$8:$A$207,0)),"not found"))</f>
        <v/>
      </c>
      <c r="P19" s="18" t="n"/>
    </row>
    <row r="20" ht="40" customHeight="1">
      <c r="A20" s="11" t="n">
        <v>13</v>
      </c>
      <c r="B20" s="18" t="inlineStr">
        <is>
          <t>Board &amp; KMP</t>
        </is>
      </c>
      <c r="C20" s="18" t="inlineStr">
        <is>
          <t>Constitute audit committee, NRC and (if more than 1,000 security holders) stakeholders' relationship committee; adopt terms of reference</t>
        </is>
      </c>
      <c r="D20" s="18" t="inlineStr">
        <is>
          <t>s.177, s.178(1), s.178(5)</t>
        </is>
      </c>
      <c r="E20" s="18" t="inlineStr">
        <is>
          <t>Board / CS</t>
        </is>
      </c>
      <c r="F20" s="17" t="n"/>
      <c r="G20" s="18" t="n">
        <v>18</v>
      </c>
      <c r="H20" s="17" t="n"/>
      <c r="I20" s="19">
        <f>IF(H20&lt;&gt;"",H20,IF(OR($C$3="",G20=""),"",$C$3-7*G20))</f>
        <v/>
      </c>
      <c r="J20" s="18" t="inlineStr">
        <is>
          <t>Not started</t>
        </is>
      </c>
      <c r="K20" s="20">
        <f>IF(OR(J20="Done",J20="N/A",I20=""),"",I20-$C$5)</f>
        <v/>
      </c>
      <c r="L20" s="21">
        <f>IF(J20="Done","Done",IF(J20="N/A","N/A",IF(J20="Blocked","Red",IF(I20="","",IF(K20&lt;0,"Red",IF(K20&lt;=$C$4,"Amber","Green"))))))</f>
        <v/>
      </c>
      <c r="M20" s="18" t="n">
        <v>9</v>
      </c>
      <c r="N20" s="18" t="inlineStr">
        <is>
          <t>Needs independent directors (#9)</t>
        </is>
      </c>
      <c r="O20" s="11">
        <f>IF(M20="","",IFERROR(INDEX($J$8:$J$207,MATCH(M20,$A$8:$A$207,0)),"not found"))</f>
        <v/>
      </c>
      <c r="P20" s="18" t="n"/>
    </row>
    <row r="21" ht="40" customHeight="1">
      <c r="A21" s="11" t="n">
        <v>14</v>
      </c>
      <c r="B21" s="18" t="inlineStr">
        <is>
          <t>Board &amp; KMP</t>
        </is>
      </c>
      <c r="C21" s="18" t="inlineStr">
        <is>
          <t>Adopt policies: vigil mechanism, NRC policy, RPT policy, Reg 30 materiality, preservation of documents, PIT codes</t>
        </is>
      </c>
      <c r="D21" s="18" t="inlineStr">
        <is>
          <t>s.177(9), s.178(3); LODR Reg 9, 23, 30; PIT Reg 8, 9</t>
        </is>
      </c>
      <c r="E21" s="18" t="inlineStr">
        <is>
          <t>CS</t>
        </is>
      </c>
      <c r="F21" s="17" t="n"/>
      <c r="G21" s="18" t="n">
        <v>14</v>
      </c>
      <c r="H21" s="17" t="n"/>
      <c r="I21" s="19">
        <f>IF(H21&lt;&gt;"",H21,IF(OR($C$3="",G21=""),"",$C$3-7*G21))</f>
        <v/>
      </c>
      <c r="J21" s="18" t="inlineStr">
        <is>
          <t>Not started</t>
        </is>
      </c>
      <c r="K21" s="20">
        <f>IF(OR(J21="Done",J21="N/A",I21=""),"",I21-$C$5)</f>
        <v/>
      </c>
      <c r="L21" s="21">
        <f>IF(J21="Done","Done",IF(J21="N/A","N/A",IF(J21="Blocked","Red",IF(I21="","",IF(K21&lt;0,"Red",IF(K21&lt;=$C$4,"Amber","Green"))))))</f>
        <v/>
      </c>
      <c r="M21" s="18" t="n">
        <v>13</v>
      </c>
      <c r="N21" s="18" t="inlineStr"/>
      <c r="O21" s="11">
        <f>IF(M21="","",IFERROR(INDEX($J$8:$J$207,MATCH(M21,$A$8:$A$207,0)),"not found"))</f>
        <v/>
      </c>
      <c r="P21" s="18" t="n"/>
    </row>
    <row r="22" ht="40" customHeight="1">
      <c r="A22" s="11" t="n">
        <v>15</v>
      </c>
      <c r="B22" s="18" t="inlineStr">
        <is>
          <t>Board &amp; KMP</t>
        </is>
      </c>
      <c r="C22" s="18" t="inlineStr">
        <is>
          <t>Collect director and KMP declarations: DIR-8, MBP-1, DIR-2, wilful defaulter / fugitive offender checks</t>
        </is>
      </c>
      <c r="D22" s="18" t="inlineStr">
        <is>
          <t>s.164, s.184; ICDR Reg 228</t>
        </is>
      </c>
      <c r="E22" s="18" t="inlineStr">
        <is>
          <t>CS / LM</t>
        </is>
      </c>
      <c r="F22" s="17" t="n"/>
      <c r="G22" s="18" t="n">
        <v>14</v>
      </c>
      <c r="H22" s="17" t="n"/>
      <c r="I22" s="19">
        <f>IF(H22&lt;&gt;"",H22,IF(OR($C$3="",G22=""),"",$C$3-7*G22))</f>
        <v/>
      </c>
      <c r="J22" s="18" t="inlineStr">
        <is>
          <t>Not started</t>
        </is>
      </c>
      <c r="K22" s="20">
        <f>IF(OR(J22="Done",J22="N/A",I22=""),"",I22-$C$5)</f>
        <v/>
      </c>
      <c r="L22" s="21">
        <f>IF(J22="Done","Done",IF(J22="N/A","N/A",IF(J22="Blocked","Red",IF(I22="","",IF(K22&lt;0,"Red",IF(K22&lt;=$C$4,"Amber","Green"))))))</f>
        <v/>
      </c>
      <c r="M22" s="18" t="n"/>
      <c r="N22" s="18" t="inlineStr">
        <is>
          <t>Any 'yes' here can make the company ineligible</t>
        </is>
      </c>
      <c r="O22" s="11">
        <f>IF(M22="","",IFERROR(INDEX($J$8:$J$207,MATCH(M22,$A$8:$A$207,0)),"not found"))</f>
        <v/>
      </c>
      <c r="P22" s="18" t="n"/>
    </row>
    <row r="23" ht="40" customHeight="1">
      <c r="A23" s="11" t="n">
        <v>16</v>
      </c>
      <c r="B23" s="18" t="inlineStr">
        <is>
          <t>Capital &amp; demat</t>
        </is>
      </c>
      <c r="C23" s="18" t="inlineStr">
        <is>
          <t>Obtain ISIN; sign tripartite agreements with NSDL, CDSL and the RTA</t>
        </is>
      </c>
      <c r="D23" s="18" t="inlineStr">
        <is>
          <t>Depositories Act 1996; Rule 9A Prospectus and Allotment Rules</t>
        </is>
      </c>
      <c r="E23" s="18" t="inlineStr">
        <is>
          <t>CS / RTA</t>
        </is>
      </c>
      <c r="F23" s="17" t="n"/>
      <c r="G23" s="18" t="n">
        <v>22</v>
      </c>
      <c r="H23" s="17" t="n"/>
      <c r="I23" s="19">
        <f>IF(H23&lt;&gt;"",H23,IF(OR($C$3="",G23=""),"",$C$3-7*G23))</f>
        <v/>
      </c>
      <c r="J23" s="18" t="inlineStr">
        <is>
          <t>Not started</t>
        </is>
      </c>
      <c r="K23" s="20">
        <f>IF(OR(J23="Done",J23="N/A",I23=""),"",I23-$C$5)</f>
        <v/>
      </c>
      <c r="L23" s="21">
        <f>IF(J23="Done","Done",IF(J23="N/A","N/A",IF(J23="Blocked","Red",IF(I23="","",IF(K23&lt;0,"Red",IF(K23&lt;=$C$4,"Amber","Green"))))))</f>
        <v/>
      </c>
      <c r="M23" s="18" t="n">
        <v>1</v>
      </c>
      <c r="N23" s="18" t="inlineStr"/>
      <c r="O23" s="11">
        <f>IF(M23="","",IFERROR(INDEX($J$8:$J$207,MATCH(M23,$A$8:$A$207,0)),"not found"))</f>
        <v/>
      </c>
      <c r="P23" s="18" t="n"/>
    </row>
    <row r="24" ht="40" customHeight="1">
      <c r="A24" s="11" t="n">
        <v>17</v>
      </c>
      <c r="B24" s="18" t="inlineStr">
        <is>
          <t>Capital &amp; demat</t>
        </is>
      </c>
      <c r="C24" s="18" t="inlineStr">
        <is>
          <t>Dematerialise all promoter and promoter-group shares (100%) and as many other holdings as possible</t>
        </is>
      </c>
      <c r="D24" s="18" t="inlineStr">
        <is>
          <t>ICDR SME requirement; Rule 9A</t>
        </is>
      </c>
      <c r="E24" s="18" t="inlineStr">
        <is>
          <t>CS / RTA</t>
        </is>
      </c>
      <c r="F24" s="17" t="n"/>
      <c r="G24" s="18" t="n">
        <v>16</v>
      </c>
      <c r="H24" s="17" t="n"/>
      <c r="I24" s="19">
        <f>IF(H24&lt;&gt;"",H24,IF(OR($C$3="",G24=""),"",$C$3-7*G24))</f>
        <v/>
      </c>
      <c r="J24" s="18" t="inlineStr">
        <is>
          <t>Not started</t>
        </is>
      </c>
      <c r="K24" s="20">
        <f>IF(OR(J24="Done",J24="N/A",I24=""),"",I24-$C$5)</f>
        <v/>
      </c>
      <c r="L24" s="21">
        <f>IF(J24="Done","Done",IF(J24="N/A","N/A",IF(J24="Blocked","Red",IF(I24="","",IF(K24&lt;0,"Red",IF(K24&lt;=$C$4,"Amber","Green"))))))</f>
        <v/>
      </c>
      <c r="M24" s="18" t="n">
        <v>16</v>
      </c>
      <c r="N24" s="18" t="inlineStr"/>
      <c r="O24" s="11">
        <f>IF(M24="","",IFERROR(INDEX($J$8:$J$207,MATCH(M24,$A$8:$A$207,0)),"not found"))</f>
        <v/>
      </c>
      <c r="P24" s="18" t="n"/>
    </row>
    <row r="25" ht="40" customHeight="1">
      <c r="A25" s="11" t="n">
        <v>18</v>
      </c>
      <c r="B25" s="18" t="inlineStr">
        <is>
          <t>Capital &amp; demat</t>
        </is>
      </c>
      <c r="C25" s="18" t="inlineStr">
        <is>
          <t>Compute minimum promoter contribution (20% of post-issue capital) and eligible securities; plan lock-in</t>
        </is>
      </c>
      <c r="D25" s="18" t="inlineStr">
        <is>
          <t>ICDR Reg 236, 237, 238 (SME chapter IX)</t>
        </is>
      </c>
      <c r="E25" s="18" t="inlineStr">
        <is>
          <t>CFO / LM</t>
        </is>
      </c>
      <c r="F25" s="17" t="n"/>
      <c r="G25" s="18" t="n">
        <v>14</v>
      </c>
      <c r="H25" s="17" t="n"/>
      <c r="I25" s="19">
        <f>IF(H25&lt;&gt;"",H25,IF(OR($C$3="",G25=""),"",$C$3-7*G25))</f>
        <v/>
      </c>
      <c r="J25" s="18" t="inlineStr">
        <is>
          <t>Not started</t>
        </is>
      </c>
      <c r="K25" s="20">
        <f>IF(OR(J25="Done",J25="N/A",I25=""),"",I25-$C$5)</f>
        <v/>
      </c>
      <c r="L25" s="21">
        <f>IF(J25="Done","Done",IF(J25="N/A","N/A",IF(J25="Blocked","Red",IF(I25="","",IF(K25&lt;0,"Red",IF(K25&lt;=$C$4,"Amber","Green"))))))</f>
        <v/>
      </c>
      <c r="M25" s="18" t="n">
        <v>21</v>
      </c>
      <c r="N25" s="18" t="inlineStr">
        <is>
          <t>3-year lock-in on minimum contribution; staged release of excess</t>
        </is>
      </c>
      <c r="O25" s="11">
        <f>IF(M25="","",IFERROR(INDEX($J$8:$J$207,MATCH(M25,$A$8:$A$207,0)),"not found"))</f>
        <v/>
      </c>
      <c r="P25" s="18" t="n"/>
    </row>
    <row r="26" ht="40" customHeight="1">
      <c r="A26" s="11" t="n">
        <v>19</v>
      </c>
      <c r="B26" s="18" t="inlineStr">
        <is>
          <t>Capital &amp; demat</t>
        </is>
      </c>
      <c r="C26" s="18" t="inlineStr">
        <is>
          <t>Pre-IPO bonus / rights / private placement: pricing, valuation, s.62 approvals</t>
        </is>
      </c>
      <c r="D26" s="18" t="inlineStr">
        <is>
          <t>s.62, s.63; ICDR eligible-securities tests</t>
        </is>
      </c>
      <c r="E26" s="18" t="inlineStr">
        <is>
          <t>CFO / CS</t>
        </is>
      </c>
      <c r="F26" s="17" t="n"/>
      <c r="G26" s="18" t="n">
        <v>18</v>
      </c>
      <c r="H26" s="17" t="n"/>
      <c r="I26" s="19">
        <f>IF(H26&lt;&gt;"",H26,IF(OR($C$3="",G26=""),"",$C$3-7*G26))</f>
        <v/>
      </c>
      <c r="J26" s="18" t="inlineStr">
        <is>
          <t>Not started</t>
        </is>
      </c>
      <c r="K26" s="20">
        <f>IF(OR(J26="Done",J26="N/A",I26=""),"",I26-$C$5)</f>
        <v/>
      </c>
      <c r="L26" s="21">
        <f>IF(J26="Done","Done",IF(J26="N/A","N/A",IF(J26="Blocked","Red",IF(I26="","",IF(K26&lt;0,"Red",IF(K26&lt;=$C$4,"Amber","Green"))))))</f>
        <v/>
      </c>
      <c r="M26" s="18" t="n">
        <v>2</v>
      </c>
      <c r="N26" s="18" t="inlineStr"/>
      <c r="O26" s="11">
        <f>IF(M26="","",IFERROR(INDEX($J$8:$J$207,MATCH(M26,$A$8:$A$207,0)),"not found"))</f>
        <v/>
      </c>
      <c r="P26" s="18" t="n"/>
    </row>
    <row r="27" ht="40" customHeight="1">
      <c r="A27" s="11" t="n">
        <v>20</v>
      </c>
      <c r="B27" s="18" t="inlineStr">
        <is>
          <t>Capital &amp; demat</t>
        </is>
      </c>
      <c r="C27" s="18" t="inlineStr">
        <is>
          <t>Terminate or make fall away on listing any special rights in shareholder agreements</t>
        </is>
      </c>
      <c r="D27" s="18" t="inlineStr">
        <is>
          <t>Articles; ICDR</t>
        </is>
      </c>
      <c r="E27" s="18" t="inlineStr">
        <is>
          <t>Legal</t>
        </is>
      </c>
      <c r="F27" s="17" t="n"/>
      <c r="G27" s="18" t="n">
        <v>12</v>
      </c>
      <c r="H27" s="17" t="n"/>
      <c r="I27" s="19">
        <f>IF(H27&lt;&gt;"",H27,IF(OR($C$3="",G27=""),"",$C$3-7*G27))</f>
        <v/>
      </c>
      <c r="J27" s="18" t="inlineStr">
        <is>
          <t>Not started</t>
        </is>
      </c>
      <c r="K27" s="20">
        <f>IF(OR(J27="Done",J27="N/A",I27=""),"",I27-$C$5)</f>
        <v/>
      </c>
      <c r="L27" s="21">
        <f>IF(J27="Done","Done",IF(J27="N/A","N/A",IF(J27="Blocked","Red",IF(I27="","",IF(K27&lt;0,"Red",IF(K27&lt;=$C$4,"Amber","Green"))))))</f>
        <v/>
      </c>
      <c r="M27" s="18" t="n"/>
      <c r="N27" s="18" t="inlineStr"/>
      <c r="O27" s="11">
        <f>IF(M27="","",IFERROR(INDEX($J$8:$J$207,MATCH(M27,$A$8:$A$207,0)),"not found"))</f>
        <v/>
      </c>
      <c r="P27" s="18" t="n"/>
    </row>
    <row r="28" ht="40" customHeight="1">
      <c r="A28" s="11" t="n">
        <v>21</v>
      </c>
      <c r="B28" s="18" t="inlineStr">
        <is>
          <t>Capital &amp; demat</t>
        </is>
      </c>
      <c r="C28" s="18" t="inlineStr">
        <is>
          <t>Finalise pre-issue and post-issue cap table; confirm post-issue paid-up face value within ₹25 crore</t>
        </is>
      </c>
      <c r="D28" s="18" t="inlineStr">
        <is>
          <t>ICDR Reg 229</t>
        </is>
      </c>
      <c r="E28" s="18" t="inlineStr">
        <is>
          <t>CFO / LM</t>
        </is>
      </c>
      <c r="F28" s="17" t="n"/>
      <c r="G28" s="18" t="n">
        <v>16</v>
      </c>
      <c r="H28" s="17" t="n"/>
      <c r="I28" s="19">
        <f>IF(H28&lt;&gt;"",H28,IF(OR($C$3="",G28=""),"",$C$3-7*G28))</f>
        <v/>
      </c>
      <c r="J28" s="18" t="inlineStr">
        <is>
          <t>Not started</t>
        </is>
      </c>
      <c r="K28" s="20">
        <f>IF(OR(J28="Done",J28="N/A",I28=""),"",I28-$C$5)</f>
        <v/>
      </c>
      <c r="L28" s="21">
        <f>IF(J28="Done","Done",IF(J28="N/A","N/A",IF(J28="Blocked","Red",IF(I28="","",IF(K28&lt;0,"Red",IF(K28&lt;=$C$4,"Amber","Green"))))))</f>
        <v/>
      </c>
      <c r="M28" s="18" t="n"/>
      <c r="N28" s="18" t="inlineStr">
        <is>
          <t>See Eligibility sheet</t>
        </is>
      </c>
      <c r="O28" s="11">
        <f>IF(M28="","",IFERROR(INDEX($J$8:$J$207,MATCH(M28,$A$8:$A$207,0)),"not found"))</f>
        <v/>
      </c>
      <c r="P28" s="18" t="n"/>
    </row>
    <row r="29" ht="40" customHeight="1">
      <c r="A29" s="11" t="n">
        <v>22</v>
      </c>
      <c r="B29" s="18" t="inlineStr">
        <is>
          <t>Financials &amp; restatement</t>
        </is>
      </c>
      <c r="C29" s="18" t="inlineStr">
        <is>
          <t>Statutory audits complete for 3 full years (and stub period, if any) by a peer-reviewed auditor</t>
        </is>
      </c>
      <c r="D29" s="18" t="inlineStr">
        <is>
          <t>ICDR Schedule VI; ICAI peer review</t>
        </is>
      </c>
      <c r="E29" s="18" t="inlineStr">
        <is>
          <t>CFO / Auditor</t>
        </is>
      </c>
      <c r="F29" s="17" t="n"/>
      <c r="G29" s="18" t="n">
        <v>16</v>
      </c>
      <c r="H29" s="17" t="n"/>
      <c r="I29" s="19">
        <f>IF(H29&lt;&gt;"",H29,IF(OR($C$3="",G29=""),"",$C$3-7*G29))</f>
        <v/>
      </c>
      <c r="J29" s="18" t="inlineStr">
        <is>
          <t>Not started</t>
        </is>
      </c>
      <c r="K29" s="20">
        <f>IF(OR(J29="Done",J29="N/A",I29=""),"",I29-$C$5)</f>
        <v/>
      </c>
      <c r="L29" s="21">
        <f>IF(J29="Done","Done",IF(J29="N/A","N/A",IF(J29="Blocked","Red",IF(I29="","",IF(K29&lt;0,"Red",IF(K29&lt;=$C$4,"Amber","Green"))))))</f>
        <v/>
      </c>
      <c r="M29" s="18" t="n"/>
      <c r="N29" s="18" t="inlineStr"/>
      <c r="O29" s="11">
        <f>IF(M29="","",IFERROR(INDEX($J$8:$J$207,MATCH(M29,$A$8:$A$207,0)),"not found"))</f>
        <v/>
      </c>
      <c r="P29" s="18" t="n"/>
    </row>
    <row r="30" ht="40" customHeight="1">
      <c r="A30" s="11" t="n">
        <v>23</v>
      </c>
      <c r="B30" s="18" t="inlineStr">
        <is>
          <t>Financials &amp; restatement</t>
        </is>
      </c>
      <c r="C30" s="18" t="inlineStr">
        <is>
          <t>Restated financial statements with restatement adjustments, notes and examination report</t>
        </is>
      </c>
      <c r="D30" s="18" t="inlineStr">
        <is>
          <t>ICDR Schedule VI; ICAI Guidance Note on Reports in Company Prospectuses</t>
        </is>
      </c>
      <c r="E30" s="18" t="inlineStr">
        <is>
          <t>Auditor / CFO</t>
        </is>
      </c>
      <c r="F30" s="17" t="n"/>
      <c r="G30" s="18" t="n">
        <v>10</v>
      </c>
      <c r="H30" s="17" t="n"/>
      <c r="I30" s="19">
        <f>IF(H30&lt;&gt;"",H30,IF(OR($C$3="",G30=""),"",$C$3-7*G30))</f>
        <v/>
      </c>
      <c r="J30" s="18" t="inlineStr">
        <is>
          <t>Not started</t>
        </is>
      </c>
      <c r="K30" s="20">
        <f>IF(OR(J30="Done",J30="N/A",I30=""),"",I30-$C$5)</f>
        <v/>
      </c>
      <c r="L30" s="21">
        <f>IF(J30="Done","Done",IF(J30="N/A","N/A",IF(J30="Blocked","Red",IF(I30="","",IF(K30&lt;0,"Red",IF(K30&lt;=$C$4,"Amber","Green"))))))</f>
        <v/>
      </c>
      <c r="M30" s="18" t="n">
        <v>22</v>
      </c>
      <c r="N30" s="18" t="inlineStr"/>
      <c r="O30" s="11">
        <f>IF(M30="","",IFERROR(INDEX($J$8:$J$207,MATCH(M30,$A$8:$A$207,0)),"not found"))</f>
        <v/>
      </c>
      <c r="P30" s="18" t="n"/>
    </row>
    <row r="31" ht="40" customHeight="1">
      <c r="A31" s="11" t="n">
        <v>24</v>
      </c>
      <c r="B31" s="18" t="inlineStr">
        <is>
          <t>Financials &amp; restatement</t>
        </is>
      </c>
      <c r="C31" s="18" t="inlineStr">
        <is>
          <t>Clear or explain audit qualifications, CARO 2020 remarks and emphasis of matter</t>
        </is>
      </c>
      <c r="D31" s="18" t="inlineStr">
        <is>
          <t>CARO 2020</t>
        </is>
      </c>
      <c r="E31" s="18" t="inlineStr">
        <is>
          <t>CFO</t>
        </is>
      </c>
      <c r="F31" s="17" t="n"/>
      <c r="G31" s="18" t="n">
        <v>12</v>
      </c>
      <c r="H31" s="17" t="n"/>
      <c r="I31" s="19">
        <f>IF(H31&lt;&gt;"",H31,IF(OR($C$3="",G31=""),"",$C$3-7*G31))</f>
        <v/>
      </c>
      <c r="J31" s="18" t="inlineStr">
        <is>
          <t>Not started</t>
        </is>
      </c>
      <c r="K31" s="20">
        <f>IF(OR(J31="Done",J31="N/A",I31=""),"",I31-$C$5)</f>
        <v/>
      </c>
      <c r="L31" s="21">
        <f>IF(J31="Done","Done",IF(J31="N/A","N/A",IF(J31="Blocked","Red",IF(I31="","",IF(K31&lt;0,"Red",IF(K31&lt;=$C$4,"Amber","Green"))))))</f>
        <v/>
      </c>
      <c r="M31" s="18" t="n">
        <v>22</v>
      </c>
      <c r="N31" s="18" t="inlineStr"/>
      <c r="O31" s="11">
        <f>IF(M31="","",IFERROR(INDEX($J$8:$J$207,MATCH(M31,$A$8:$A$207,0)),"not found"))</f>
        <v/>
      </c>
      <c r="P31" s="18" t="n"/>
    </row>
    <row r="32" ht="40" customHeight="1">
      <c r="A32" s="11" t="n">
        <v>25</v>
      </c>
      <c r="B32" s="18" t="inlineStr">
        <is>
          <t>Financials &amp; restatement</t>
        </is>
      </c>
      <c r="C32" s="18" t="inlineStr">
        <is>
          <t>KPI pack with auditor certificate; draft MD&amp;A for the restated period</t>
        </is>
      </c>
      <c r="D32" s="18" t="inlineStr">
        <is>
          <t>ICDR Schedule VI (KPI disclosures)</t>
        </is>
      </c>
      <c r="E32" s="18" t="inlineStr">
        <is>
          <t>CFO / LM</t>
        </is>
      </c>
      <c r="F32" s="17" t="n"/>
      <c r="G32" s="18" t="n">
        <v>8</v>
      </c>
      <c r="H32" s="17" t="n"/>
      <c r="I32" s="19">
        <f>IF(H32&lt;&gt;"",H32,IF(OR($C$3="",G32=""),"",$C$3-7*G32))</f>
        <v/>
      </c>
      <c r="J32" s="18" t="inlineStr">
        <is>
          <t>Not started</t>
        </is>
      </c>
      <c r="K32" s="20">
        <f>IF(OR(J32="Done",J32="N/A",I32=""),"",I32-$C$5)</f>
        <v/>
      </c>
      <c r="L32" s="21">
        <f>IF(J32="Done","Done",IF(J32="N/A","N/A",IF(J32="Blocked","Red",IF(I32="","",IF(K32&lt;0,"Red",IF(K32&lt;=$C$4,"Amber","Green"))))))</f>
        <v/>
      </c>
      <c r="M32" s="18" t="n">
        <v>23</v>
      </c>
      <c r="N32" s="18" t="inlineStr"/>
      <c r="O32" s="11">
        <f>IF(M32="","",IFERROR(INDEX($J$8:$J$207,MATCH(M32,$A$8:$A$207,0)),"not found"))</f>
        <v/>
      </c>
      <c r="P32" s="18" t="n"/>
    </row>
    <row r="33" ht="40" customHeight="1">
      <c r="A33" s="11" t="n">
        <v>26</v>
      </c>
      <c r="B33" s="18" t="inlineStr">
        <is>
          <t>Financials &amp; restatement</t>
        </is>
      </c>
      <c r="C33" s="18" t="inlineStr">
        <is>
          <t>Statement of special tax benefits, capitalisation statement, statement of financial indebtedness</t>
        </is>
      </c>
      <c r="D33" s="18" t="inlineStr">
        <is>
          <t>ICDR Schedule VI</t>
        </is>
      </c>
      <c r="E33" s="18" t="inlineStr">
        <is>
          <t>Auditor / CFO</t>
        </is>
      </c>
      <c r="F33" s="17" t="n"/>
      <c r="G33" s="18" t="n">
        <v>8</v>
      </c>
      <c r="H33" s="17" t="n"/>
      <c r="I33" s="19">
        <f>IF(H33&lt;&gt;"",H33,IF(OR($C$3="",G33=""),"",$C$3-7*G33))</f>
        <v/>
      </c>
      <c r="J33" s="18" t="inlineStr">
        <is>
          <t>Not started</t>
        </is>
      </c>
      <c r="K33" s="20">
        <f>IF(OR(J33="Done",J33="N/A",I33=""),"",I33-$C$5)</f>
        <v/>
      </c>
      <c r="L33" s="21">
        <f>IF(J33="Done","Done",IF(J33="N/A","N/A",IF(J33="Blocked","Red",IF(I33="","",IF(K33&lt;0,"Red",IF(K33&lt;=$C$4,"Amber","Green"))))))</f>
        <v/>
      </c>
      <c r="M33" s="18" t="n">
        <v>23</v>
      </c>
      <c r="N33" s="18" t="inlineStr"/>
      <c r="O33" s="11">
        <f>IF(M33="","",IFERROR(INDEX($J$8:$J$207,MATCH(M33,$A$8:$A$207,0)),"not found"))</f>
        <v/>
      </c>
      <c r="P33" s="18" t="n"/>
    </row>
    <row r="34" ht="40" customHeight="1">
      <c r="A34" s="11" t="n">
        <v>27</v>
      </c>
      <c r="B34" s="18" t="inlineStr">
        <is>
          <t>Financials &amp; restatement</t>
        </is>
      </c>
      <c r="C34" s="18" t="inlineStr">
        <is>
          <t>Related-party list and RPT reconciliation for the restated period</t>
        </is>
      </c>
      <c r="D34" s="18" t="inlineStr">
        <is>
          <t>AS 18 / Ind AS 24; s.188</t>
        </is>
      </c>
      <c r="E34" s="18" t="inlineStr">
        <is>
          <t>CFO / CS</t>
        </is>
      </c>
      <c r="F34" s="17" t="n"/>
      <c r="G34" s="18" t="n">
        <v>10</v>
      </c>
      <c r="H34" s="17" t="n"/>
      <c r="I34" s="19">
        <f>IF(H34&lt;&gt;"",H34,IF(OR($C$3="",G34=""),"",$C$3-7*G34))</f>
        <v/>
      </c>
      <c r="J34" s="18" t="inlineStr">
        <is>
          <t>Not started</t>
        </is>
      </c>
      <c r="K34" s="20">
        <f>IF(OR(J34="Done",J34="N/A",I34=""),"",I34-$C$5)</f>
        <v/>
      </c>
      <c r="L34" s="21">
        <f>IF(J34="Done","Done",IF(J34="N/A","N/A",IF(J34="Blocked","Red",IF(I34="","",IF(K34&lt;0,"Red",IF(K34&lt;=$C$4,"Amber","Green"))))))</f>
        <v/>
      </c>
      <c r="M34" s="18" t="n"/>
      <c r="N34" s="18" t="inlineStr"/>
      <c r="O34" s="11">
        <f>IF(M34="","",IFERROR(INDEX($J$8:$J$207,MATCH(M34,$A$8:$A$207,0)),"not found"))</f>
        <v/>
      </c>
      <c r="P34" s="18" t="n"/>
    </row>
    <row r="35" ht="40" customHeight="1">
      <c r="A35" s="11" t="n">
        <v>28</v>
      </c>
      <c r="B35" s="18" t="inlineStr">
        <is>
          <t>Financials &amp; restatement</t>
        </is>
      </c>
      <c r="C35" s="18" t="inlineStr">
        <is>
          <t>Working-capital assessment and cost estimates supporting the objects of the issue</t>
        </is>
      </c>
      <c r="D35" s="18" t="inlineStr">
        <is>
          <t>ICDR Schedule VI (objects)</t>
        </is>
      </c>
      <c r="E35" s="18" t="inlineStr">
        <is>
          <t>CFO / LM</t>
        </is>
      </c>
      <c r="F35" s="17" t="n"/>
      <c r="G35" s="18" t="n">
        <v>8</v>
      </c>
      <c r="H35" s="17" t="n"/>
      <c r="I35" s="19">
        <f>IF(H35&lt;&gt;"",H35,IF(OR($C$3="",G35=""),"",$C$3-7*G35))</f>
        <v/>
      </c>
      <c r="J35" s="18" t="inlineStr">
        <is>
          <t>Not started</t>
        </is>
      </c>
      <c r="K35" s="20">
        <f>IF(OR(J35="Done",J35="N/A",I35=""),"",I35-$C$5)</f>
        <v/>
      </c>
      <c r="L35" s="21">
        <f>IF(J35="Done","Done",IF(J35="N/A","N/A",IF(J35="Blocked","Red",IF(I35="","",IF(K35&lt;0,"Red",IF(K35&lt;=$C$4,"Amber","Green"))))))</f>
        <v/>
      </c>
      <c r="M35" s="18" t="n"/>
      <c r="N35" s="18" t="inlineStr">
        <is>
          <t>Quotations / CA certificate for capex objects</t>
        </is>
      </c>
      <c r="O35" s="11">
        <f>IF(M35="","",IFERROR(INDEX($J$8:$J$207,MATCH(M35,$A$8:$A$207,0)),"not found"))</f>
        <v/>
      </c>
      <c r="P35" s="18" t="n"/>
    </row>
    <row r="36" ht="40" customHeight="1">
      <c r="A36" s="11" t="n">
        <v>29</v>
      </c>
      <c r="B36" s="18" t="inlineStr">
        <is>
          <t>Tax, GST, TDS, FEMA, MSME</t>
        </is>
      </c>
      <c r="C36" s="18" t="inlineStr">
        <is>
          <t>Income-tax: return status, open assessments, outstanding demands on the portal; responses filed</t>
        </is>
      </c>
      <c r="D36" s="18" t="inlineStr">
        <is>
          <t>Income-tax Act 2025 / 1961</t>
        </is>
      </c>
      <c r="E36" s="18" t="inlineStr">
        <is>
          <t>CFO / Tax</t>
        </is>
      </c>
      <c r="F36" s="17" t="n"/>
      <c r="G36" s="18" t="n">
        <v>14</v>
      </c>
      <c r="H36" s="17" t="n"/>
      <c r="I36" s="19">
        <f>IF(H36&lt;&gt;"",H36,IF(OR($C$3="",G36=""),"",$C$3-7*G36))</f>
        <v/>
      </c>
      <c r="J36" s="18" t="inlineStr">
        <is>
          <t>Not started</t>
        </is>
      </c>
      <c r="K36" s="20">
        <f>IF(OR(J36="Done",J36="N/A",I36=""),"",I36-$C$5)</f>
        <v/>
      </c>
      <c r="L36" s="21">
        <f>IF(J36="Done","Done",IF(J36="N/A","N/A",IF(J36="Blocked","Red",IF(I36="","",IF(K36&lt;0,"Red",IF(K36&lt;=$C$4,"Amber","Green"))))))</f>
        <v/>
      </c>
      <c r="M36" s="18" t="n"/>
      <c r="N36" s="18" t="inlineStr">
        <is>
          <t>Litigation disclosure feeds DRHP</t>
        </is>
      </c>
      <c r="O36" s="11">
        <f>IF(M36="","",IFERROR(INDEX($J$8:$J$207,MATCH(M36,$A$8:$A$207,0)),"not found"))</f>
        <v/>
      </c>
      <c r="P36" s="18" t="n"/>
    </row>
    <row r="37" ht="40" customHeight="1">
      <c r="A37" s="11" t="n">
        <v>30</v>
      </c>
      <c r="B37" s="18" t="inlineStr">
        <is>
          <t>Tax, GST, TDS, FEMA, MSME</t>
        </is>
      </c>
      <c r="C37" s="18" t="inlineStr">
        <is>
          <t>TDS: clear TRACES defaults (short deduction, late payment, late filing); issue certificates</t>
        </is>
      </c>
      <c r="D37" s="18" t="inlineStr">
        <is>
          <t>s.392, s.393 [192-195]; TRACES</t>
        </is>
      </c>
      <c r="E37" s="18" t="inlineStr">
        <is>
          <t>Finance</t>
        </is>
      </c>
      <c r="F37" s="17" t="n"/>
      <c r="G37" s="18" t="n">
        <v>12</v>
      </c>
      <c r="H37" s="17" t="n"/>
      <c r="I37" s="19">
        <f>IF(H37&lt;&gt;"",H37,IF(OR($C$3="",G37=""),"",$C$3-7*G37))</f>
        <v/>
      </c>
      <c r="J37" s="18" t="inlineStr">
        <is>
          <t>Not started</t>
        </is>
      </c>
      <c r="K37" s="20">
        <f>IF(OR(J37="Done",J37="N/A",I37=""),"",I37-$C$5)</f>
        <v/>
      </c>
      <c r="L37" s="21">
        <f>IF(J37="Done","Done",IF(J37="N/A","N/A",IF(J37="Blocked","Red",IF(I37="","",IF(K37&lt;0,"Red",IF(K37&lt;=$C$4,"Amber","Green"))))))</f>
        <v/>
      </c>
      <c r="M37" s="18" t="n"/>
      <c r="N37" s="18" t="inlineStr"/>
      <c r="O37" s="11">
        <f>IF(M37="","",IFERROR(INDEX($J$8:$J$207,MATCH(M37,$A$8:$A$207,0)),"not found"))</f>
        <v/>
      </c>
      <c r="P37" s="18" t="n"/>
    </row>
    <row r="38" ht="40" customHeight="1">
      <c r="A38" s="11" t="n">
        <v>31</v>
      </c>
      <c r="B38" s="18" t="inlineStr">
        <is>
          <t>Tax, GST, TDS, FEMA, MSME</t>
        </is>
      </c>
      <c r="C38" s="18" t="inlineStr">
        <is>
          <t>GST: GSTR-1 / 3B / 9 / 9C status for every GSTIN, ITC vs GSTR-2B reconciliation, open notices</t>
        </is>
      </c>
      <c r="D38" s="18" t="inlineStr">
        <is>
          <t>CGST Act 2017 s.37, 39, 44, 61, 73/74</t>
        </is>
      </c>
      <c r="E38" s="18" t="inlineStr">
        <is>
          <t>Finance</t>
        </is>
      </c>
      <c r="F38" s="17" t="n"/>
      <c r="G38" s="18" t="n">
        <v>12</v>
      </c>
      <c r="H38" s="17" t="n"/>
      <c r="I38" s="19">
        <f>IF(H38&lt;&gt;"",H38,IF(OR($C$3="",G38=""),"",$C$3-7*G38))</f>
        <v/>
      </c>
      <c r="J38" s="18" t="inlineStr">
        <is>
          <t>Not started</t>
        </is>
      </c>
      <c r="K38" s="20">
        <f>IF(OR(J38="Done",J38="N/A",I38=""),"",I38-$C$5)</f>
        <v/>
      </c>
      <c r="L38" s="21">
        <f>IF(J38="Done","Done",IF(J38="N/A","N/A",IF(J38="Blocked","Red",IF(I38="","",IF(K38&lt;0,"Red",IF(K38&lt;=$C$4,"Amber","Green"))))))</f>
        <v/>
      </c>
      <c r="M38" s="18" t="n"/>
      <c r="N38" s="18" t="inlineStr"/>
      <c r="O38" s="11">
        <f>IF(M38="","",IFERROR(INDEX($J$8:$J$207,MATCH(M38,$A$8:$A$207,0)),"not found"))</f>
        <v/>
      </c>
      <c r="P38" s="18" t="n"/>
    </row>
    <row r="39" ht="40" customHeight="1">
      <c r="A39" s="11" t="n">
        <v>32</v>
      </c>
      <c r="B39" s="18" t="inlineStr">
        <is>
          <t>Tax, GST, TDS, FEMA, MSME</t>
        </is>
      </c>
      <c r="C39" s="18" t="inlineStr">
        <is>
          <t>FEMA: close open IDPMS / EDPMS entries, file pending FC-GPR / ODI / FLA returns</t>
        </is>
      </c>
      <c r="D39" s="18" t="inlineStr">
        <is>
          <t>FEMA 1999; RBI Master Directions on import and export</t>
        </is>
      </c>
      <c r="E39" s="18" t="inlineStr">
        <is>
          <t>Finance / AD bank</t>
        </is>
      </c>
      <c r="F39" s="17" t="n"/>
      <c r="G39" s="18" t="n">
        <v>12</v>
      </c>
      <c r="H39" s="17" t="n"/>
      <c r="I39" s="19">
        <f>IF(H39&lt;&gt;"",H39,IF(OR($C$3="",G39=""),"",$C$3-7*G39))</f>
        <v/>
      </c>
      <c r="J39" s="18" t="inlineStr">
        <is>
          <t>Not started</t>
        </is>
      </c>
      <c r="K39" s="20">
        <f>IF(OR(J39="Done",J39="N/A",I39=""),"",I39-$C$5)</f>
        <v/>
      </c>
      <c r="L39" s="21">
        <f>IF(J39="Done","Done",IF(J39="N/A","N/A",IF(J39="Blocked","Red",IF(I39="","",IF(K39&lt;0,"Red",IF(K39&lt;=$C$4,"Amber","Green"))))))</f>
        <v/>
      </c>
      <c r="M39" s="18" t="n"/>
      <c r="N39" s="18" t="inlineStr">
        <is>
          <t>Open entries show up in bank diligence</t>
        </is>
      </c>
      <c r="O39" s="11">
        <f>IF(M39="","",IFERROR(INDEX($J$8:$J$207,MATCH(M39,$A$8:$A$207,0)),"not found"))</f>
        <v/>
      </c>
      <c r="P39" s="18" t="n"/>
    </row>
    <row r="40" ht="40" customHeight="1">
      <c r="A40" s="11" t="n">
        <v>33</v>
      </c>
      <c r="B40" s="18" t="inlineStr">
        <is>
          <t>Tax, GST, TDS, FEMA, MSME</t>
        </is>
      </c>
      <c r="C40" s="18" t="inlineStr">
        <is>
          <t>MSME: clear dues beyond 45 days, file MSME-1, quantify s.37(2)(g) [43B(h)] add-back</t>
        </is>
      </c>
      <c r="D40" s="18" t="inlineStr">
        <is>
          <t>MSMED Act 2006 s.15, s.16, s.22</t>
        </is>
      </c>
      <c r="E40" s="18" t="inlineStr">
        <is>
          <t>Finance</t>
        </is>
      </c>
      <c r="F40" s="17" t="n"/>
      <c r="G40" s="18" t="n">
        <v>10</v>
      </c>
      <c r="H40" s="17" t="n"/>
      <c r="I40" s="19">
        <f>IF(H40&lt;&gt;"",H40,IF(OR($C$3="",G40=""),"",$C$3-7*G40))</f>
        <v/>
      </c>
      <c r="J40" s="18" t="inlineStr">
        <is>
          <t>Not started</t>
        </is>
      </c>
      <c r="K40" s="20">
        <f>IF(OR(J40="Done",J40="N/A",I40=""),"",I40-$C$5)</f>
        <v/>
      </c>
      <c r="L40" s="21">
        <f>IF(J40="Done","Done",IF(J40="N/A","N/A",IF(J40="Blocked","Red",IF(I40="","",IF(K40&lt;0,"Red",IF(K40&lt;=$C$4,"Amber","Green"))))))</f>
        <v/>
      </c>
      <c r="M40" s="18" t="n"/>
      <c r="N40" s="18" t="inlineStr">
        <is>
          <t>Use the MSME 45-day template</t>
        </is>
      </c>
      <c r="O40" s="11">
        <f>IF(M40="","",IFERROR(INDEX($J$8:$J$207,MATCH(M40,$A$8:$A$207,0)),"not found"))</f>
        <v/>
      </c>
      <c r="P40" s="18" t="n"/>
    </row>
    <row r="41" ht="40" customHeight="1">
      <c r="A41" s="11" t="n">
        <v>34</v>
      </c>
      <c r="B41" s="18" t="inlineStr">
        <is>
          <t>Tax, GST, TDS, FEMA, MSME</t>
        </is>
      </c>
      <c r="C41" s="18" t="inlineStr">
        <is>
          <t>PF / ESI / professional tax / labour code returns and dues</t>
        </is>
      </c>
      <c r="D41" s="18" t="inlineStr">
        <is>
          <t>EPF Act, ESI Act, state PT laws</t>
        </is>
      </c>
      <c r="E41" s="18" t="inlineStr">
        <is>
          <t>HR / Finance</t>
        </is>
      </c>
      <c r="F41" s="17" t="n"/>
      <c r="G41" s="18" t="n">
        <v>10</v>
      </c>
      <c r="H41" s="17" t="n"/>
      <c r="I41" s="19">
        <f>IF(H41&lt;&gt;"",H41,IF(OR($C$3="",G41=""),"",$C$3-7*G41))</f>
        <v/>
      </c>
      <c r="J41" s="18" t="inlineStr">
        <is>
          <t>Not started</t>
        </is>
      </c>
      <c r="K41" s="20">
        <f>IF(OR(J41="Done",J41="N/A",I41=""),"",I41-$C$5)</f>
        <v/>
      </c>
      <c r="L41" s="21">
        <f>IF(J41="Done","Done",IF(J41="N/A","N/A",IF(J41="Blocked","Red",IF(I41="","",IF(K41&lt;0,"Red",IF(K41&lt;=$C$4,"Amber","Green"))))))</f>
        <v/>
      </c>
      <c r="M41" s="18" t="n"/>
      <c r="N41" s="18" t="inlineStr"/>
      <c r="O41" s="11">
        <f>IF(M41="","",IFERROR(INDEX($J$8:$J$207,MATCH(M41,$A$8:$A$207,0)),"not found"))</f>
        <v/>
      </c>
      <c r="P41" s="18" t="n"/>
    </row>
    <row r="42" ht="40" customHeight="1">
      <c r="A42" s="11" t="n">
        <v>35</v>
      </c>
      <c r="B42" s="18" t="inlineStr">
        <is>
          <t>Tax, GST, TDS, FEMA, MSME</t>
        </is>
      </c>
      <c r="C42" s="18" t="inlineStr">
        <is>
          <t>List undisputed statutory dues outstanding over six months</t>
        </is>
      </c>
      <c r="D42" s="18" t="inlineStr">
        <is>
          <t>CARO 2020 para 3(vii)</t>
        </is>
      </c>
      <c r="E42" s="18" t="inlineStr">
        <is>
          <t>Finance</t>
        </is>
      </c>
      <c r="F42" s="17" t="n"/>
      <c r="G42" s="18" t="n">
        <v>8</v>
      </c>
      <c r="H42" s="17" t="n"/>
      <c r="I42" s="19">
        <f>IF(H42&lt;&gt;"",H42,IF(OR($C$3="",G42=""),"",$C$3-7*G42))</f>
        <v/>
      </c>
      <c r="J42" s="18" t="inlineStr">
        <is>
          <t>Not started</t>
        </is>
      </c>
      <c r="K42" s="20">
        <f>IF(OR(J42="Done",J42="N/A",I42=""),"",I42-$C$5)</f>
        <v/>
      </c>
      <c r="L42" s="21">
        <f>IF(J42="Done","Done",IF(J42="N/A","N/A",IF(J42="Blocked","Red",IF(I42="","",IF(K42&lt;0,"Red",IF(K42&lt;=$C$4,"Amber","Green"))))))</f>
        <v/>
      </c>
      <c r="M42" s="18" t="n"/>
      <c r="N42" s="18" t="inlineStr"/>
      <c r="O42" s="11">
        <f>IF(M42="","",IFERROR(INDEX($J$8:$J$207,MATCH(M42,$A$8:$A$207,0)),"not found"))</f>
        <v/>
      </c>
      <c r="P42" s="18" t="n"/>
    </row>
    <row r="43" ht="40" customHeight="1">
      <c r="A43" s="11" t="n">
        <v>36</v>
      </c>
      <c r="B43" s="18" t="inlineStr">
        <is>
          <t>Legal &amp; assets</t>
        </is>
      </c>
      <c r="C43" s="18" t="inlineStr">
        <is>
          <t>Title documents for owned property; leases registered and stamped</t>
        </is>
      </c>
      <c r="D43" s="18" t="inlineStr">
        <is>
          <t>Registration Act 1908; state Stamp Acts</t>
        </is>
      </c>
      <c r="E43" s="18" t="inlineStr">
        <is>
          <t>Legal</t>
        </is>
      </c>
      <c r="F43" s="17" t="n"/>
      <c r="G43" s="18" t="n">
        <v>14</v>
      </c>
      <c r="H43" s="17" t="n"/>
      <c r="I43" s="19">
        <f>IF(H43&lt;&gt;"",H43,IF(OR($C$3="",G43=""),"",$C$3-7*G43))</f>
        <v/>
      </c>
      <c r="J43" s="18" t="inlineStr">
        <is>
          <t>Not started</t>
        </is>
      </c>
      <c r="K43" s="20">
        <f>IF(OR(J43="Done",J43="N/A",I43=""),"",I43-$C$5)</f>
        <v/>
      </c>
      <c r="L43" s="21">
        <f>IF(J43="Done","Done",IF(J43="N/A","N/A",IF(J43="Blocked","Red",IF(I43="","",IF(K43&lt;0,"Red",IF(K43&lt;=$C$4,"Amber","Green"))))))</f>
        <v/>
      </c>
      <c r="M43" s="18" t="n"/>
      <c r="N43" s="18" t="inlineStr"/>
      <c r="O43" s="11">
        <f>IF(M43="","",IFERROR(INDEX($J$8:$J$207,MATCH(M43,$A$8:$A$207,0)),"not found"))</f>
        <v/>
      </c>
      <c r="P43" s="18" t="n"/>
    </row>
    <row r="44" ht="40" customHeight="1">
      <c r="A44" s="11" t="n">
        <v>37</v>
      </c>
      <c r="B44" s="18" t="inlineStr">
        <is>
          <t>Legal &amp; assets</t>
        </is>
      </c>
      <c r="C44" s="18" t="inlineStr">
        <is>
          <t>Register of licences and approvals: factory, pollution, IEC, GST, Shops &amp; Establishments, trade licences</t>
        </is>
      </c>
      <c r="D44" s="18" t="inlineStr">
        <is>
          <t>Various</t>
        </is>
      </c>
      <c r="E44" s="18" t="inlineStr">
        <is>
          <t>Legal / Admin</t>
        </is>
      </c>
      <c r="F44" s="17" t="n"/>
      <c r="G44" s="18" t="n">
        <v>12</v>
      </c>
      <c r="H44" s="17" t="n"/>
      <c r="I44" s="19">
        <f>IF(H44&lt;&gt;"",H44,IF(OR($C$3="",G44=""),"",$C$3-7*G44))</f>
        <v/>
      </c>
      <c r="J44" s="18" t="inlineStr">
        <is>
          <t>Not started</t>
        </is>
      </c>
      <c r="K44" s="20">
        <f>IF(OR(J44="Done",J44="N/A",I44=""),"",I44-$C$5)</f>
        <v/>
      </c>
      <c r="L44" s="21">
        <f>IF(J44="Done","Done",IF(J44="N/A","N/A",IF(J44="Blocked","Red",IF(I44="","",IF(K44&lt;0,"Red",IF(K44&lt;=$C$4,"Amber","Green"))))))</f>
        <v/>
      </c>
      <c r="M44" s="18" t="n"/>
      <c r="N44" s="18" t="inlineStr"/>
      <c r="O44" s="11">
        <f>IF(M44="","",IFERROR(INDEX($J$8:$J$207,MATCH(M44,$A$8:$A$207,0)),"not found"))</f>
        <v/>
      </c>
      <c r="P44" s="18" t="n"/>
    </row>
    <row r="45" ht="40" customHeight="1">
      <c r="A45" s="11" t="n">
        <v>38</v>
      </c>
      <c r="B45" s="18" t="inlineStr">
        <is>
          <t>Legal &amp; assets</t>
        </is>
      </c>
      <c r="C45" s="18" t="inlineStr">
        <is>
          <t>Trademarks and other IP registered in the company's name</t>
        </is>
      </c>
      <c r="D45" s="18" t="inlineStr">
        <is>
          <t>Trade Marks Act 1999</t>
        </is>
      </c>
      <c r="E45" s="18" t="inlineStr">
        <is>
          <t>Legal</t>
        </is>
      </c>
      <c r="F45" s="17" t="n"/>
      <c r="G45" s="18" t="n">
        <v>12</v>
      </c>
      <c r="H45" s="17" t="n"/>
      <c r="I45" s="19">
        <f>IF(H45&lt;&gt;"",H45,IF(OR($C$3="",G45=""),"",$C$3-7*G45))</f>
        <v/>
      </c>
      <c r="J45" s="18" t="inlineStr">
        <is>
          <t>Not started</t>
        </is>
      </c>
      <c r="K45" s="20">
        <f>IF(OR(J45="Done",J45="N/A",I45=""),"",I45-$C$5)</f>
        <v/>
      </c>
      <c r="L45" s="21">
        <f>IF(J45="Done","Done",IF(J45="N/A","N/A",IF(J45="Blocked","Red",IF(I45="","",IF(K45&lt;0,"Red",IF(K45&lt;=$C$4,"Amber","Green"))))))</f>
        <v/>
      </c>
      <c r="M45" s="18" t="n"/>
      <c r="N45" s="18" t="inlineStr"/>
      <c r="O45" s="11">
        <f>IF(M45="","",IFERROR(INDEX($J$8:$J$207,MATCH(M45,$A$8:$A$207,0)),"not found"))</f>
        <v/>
      </c>
      <c r="P45" s="18" t="n"/>
    </row>
    <row r="46" ht="40" customHeight="1">
      <c r="A46" s="11" t="n">
        <v>39</v>
      </c>
      <c r="B46" s="18" t="inlineStr">
        <is>
          <t>Legal &amp; assets</t>
        </is>
      </c>
      <c r="C46" s="18" t="inlineStr">
        <is>
          <t>Lender consents / NOCs for the IPO, change in shareholding and board</t>
        </is>
      </c>
      <c r="D46" s="18" t="inlineStr">
        <is>
          <t>Loan agreements</t>
        </is>
      </c>
      <c r="E46" s="18" t="inlineStr">
        <is>
          <t>CFO</t>
        </is>
      </c>
      <c r="F46" s="17" t="n"/>
      <c r="G46" s="18" t="n">
        <v>10</v>
      </c>
      <c r="H46" s="17" t="n"/>
      <c r="I46" s="19">
        <f>IF(H46&lt;&gt;"",H46,IF(OR($C$3="",G46=""),"",$C$3-7*G46))</f>
        <v/>
      </c>
      <c r="J46" s="18" t="inlineStr">
        <is>
          <t>Not started</t>
        </is>
      </c>
      <c r="K46" s="20">
        <f>IF(OR(J46="Done",J46="N/A",I46=""),"",I46-$C$5)</f>
        <v/>
      </c>
      <c r="L46" s="21">
        <f>IF(J46="Done","Done",IF(J46="N/A","N/A",IF(J46="Blocked","Red",IF(I46="","",IF(K46&lt;0,"Red",IF(K46&lt;=$C$4,"Amber","Green"))))))</f>
        <v/>
      </c>
      <c r="M46" s="18" t="n"/>
      <c r="N46" s="18" t="inlineStr">
        <is>
          <t>Banks can take 4 to 8 weeks</t>
        </is>
      </c>
      <c r="O46" s="11">
        <f>IF(M46="","",IFERROR(INDEX($J$8:$J$207,MATCH(M46,$A$8:$A$207,0)),"not found"))</f>
        <v/>
      </c>
      <c r="P46" s="18" t="n"/>
    </row>
    <row r="47" ht="40" customHeight="1">
      <c r="A47" s="11" t="n">
        <v>40</v>
      </c>
      <c r="B47" s="18" t="inlineStr">
        <is>
          <t>Legal &amp; assets</t>
        </is>
      </c>
      <c r="C47" s="18" t="inlineStr">
        <is>
          <t>Litigation register for company, promoters, directors, group companies against the materiality policy</t>
        </is>
      </c>
      <c r="D47" s="18" t="inlineStr">
        <is>
          <t>ICDR Schedule VI</t>
        </is>
      </c>
      <c r="E47" s="18" t="inlineStr">
        <is>
          <t>Legal / CS</t>
        </is>
      </c>
      <c r="F47" s="17" t="n"/>
      <c r="G47" s="18" t="n">
        <v>10</v>
      </c>
      <c r="H47" s="17" t="n"/>
      <c r="I47" s="19">
        <f>IF(H47&lt;&gt;"",H47,IF(OR($C$3="",G47=""),"",$C$3-7*G47))</f>
        <v/>
      </c>
      <c r="J47" s="18" t="inlineStr">
        <is>
          <t>Not started</t>
        </is>
      </c>
      <c r="K47" s="20">
        <f>IF(OR(J47="Done",J47="N/A",I47=""),"",I47-$C$5)</f>
        <v/>
      </c>
      <c r="L47" s="21">
        <f>IF(J47="Done","Done",IF(J47="N/A","N/A",IF(J47="Blocked","Red",IF(I47="","",IF(K47&lt;0,"Red",IF(K47&lt;=$C$4,"Amber","Green"))))))</f>
        <v/>
      </c>
      <c r="M47" s="18" t="n">
        <v>7</v>
      </c>
      <c r="N47" s="18" t="inlineStr"/>
      <c r="O47" s="11">
        <f>IF(M47="","",IFERROR(INDEX($J$8:$J$207,MATCH(M47,$A$8:$A$207,0)),"not found"))</f>
        <v/>
      </c>
      <c r="P47" s="18" t="n"/>
    </row>
    <row r="48" ht="40" customHeight="1">
      <c r="A48" s="11" t="n">
        <v>41</v>
      </c>
      <c r="B48" s="18" t="inlineStr">
        <is>
          <t>Legal &amp; assets</t>
        </is>
      </c>
      <c r="C48" s="18" t="inlineStr">
        <is>
          <t>Insurance coverage review; fixed-asset register reconciled and physically verified</t>
        </is>
      </c>
      <c r="D48" s="18" t="inlineStr">
        <is>
          <t>CARO 2020 para 3(i)</t>
        </is>
      </c>
      <c r="E48" s="18" t="inlineStr">
        <is>
          <t>CFO</t>
        </is>
      </c>
      <c r="F48" s="17" t="n"/>
      <c r="G48" s="18" t="n">
        <v>10</v>
      </c>
      <c r="H48" s="17" t="n"/>
      <c r="I48" s="19">
        <f>IF(H48&lt;&gt;"",H48,IF(OR($C$3="",G48=""),"",$C$3-7*G48))</f>
        <v/>
      </c>
      <c r="J48" s="18" t="inlineStr">
        <is>
          <t>Not started</t>
        </is>
      </c>
      <c r="K48" s="20">
        <f>IF(OR(J48="Done",J48="N/A",I48=""),"",I48-$C$5)</f>
        <v/>
      </c>
      <c r="L48" s="21">
        <f>IF(J48="Done","Done",IF(J48="N/A","N/A",IF(J48="Blocked","Red",IF(I48="","",IF(K48&lt;0,"Red",IF(K48&lt;=$C$4,"Amber","Green"))))))</f>
        <v/>
      </c>
      <c r="M48" s="18" t="n"/>
      <c r="N48" s="18" t="inlineStr"/>
      <c r="O48" s="11">
        <f>IF(M48="","",IFERROR(INDEX($J$8:$J$207,MATCH(M48,$A$8:$A$207,0)),"not found"))</f>
        <v/>
      </c>
      <c r="P48" s="18" t="n"/>
    </row>
    <row r="49" ht="40" customHeight="1">
      <c r="A49" s="11" t="n">
        <v>42</v>
      </c>
      <c r="B49" s="18" t="inlineStr">
        <is>
          <t>Issue structure</t>
        </is>
      </c>
      <c r="C49" s="18" t="inlineStr">
        <is>
          <t>Appoint SEBI-registered lead manager; sign engagement letter</t>
        </is>
      </c>
      <c r="D49" s="18" t="inlineStr">
        <is>
          <t>ICDR Reg 245; SEBI (Merchant Bankers) Regulations</t>
        </is>
      </c>
      <c r="E49" s="18" t="inlineStr">
        <is>
          <t>Board / CFO</t>
        </is>
      </c>
      <c r="F49" s="17" t="n"/>
      <c r="G49" s="18" t="n">
        <v>26</v>
      </c>
      <c r="H49" s="17" t="n"/>
      <c r="I49" s="19">
        <f>IF(H49&lt;&gt;"",H49,IF(OR($C$3="",G49=""),"",$C$3-7*G49))</f>
        <v/>
      </c>
      <c r="J49" s="18" t="inlineStr">
        <is>
          <t>Not started</t>
        </is>
      </c>
      <c r="K49" s="20">
        <f>IF(OR(J49="Done",J49="N/A",I49=""),"",I49-$C$5)</f>
        <v/>
      </c>
      <c r="L49" s="21">
        <f>IF(J49="Done","Done",IF(J49="N/A","N/A",IF(J49="Blocked","Red",IF(I49="","",IF(K49&lt;0,"Red",IF(K49&lt;=$C$4,"Amber","Green"))))))</f>
        <v/>
      </c>
      <c r="M49" s="18" t="n"/>
      <c r="N49" s="18" t="inlineStr">
        <is>
          <t>LM drives the timetable</t>
        </is>
      </c>
      <c r="O49" s="11">
        <f>IF(M49="","",IFERROR(INDEX($J$8:$J$207,MATCH(M49,$A$8:$A$207,0)),"not found"))</f>
        <v/>
      </c>
      <c r="P49" s="18" t="n"/>
    </row>
    <row r="50" ht="40" customHeight="1">
      <c r="A50" s="11" t="n">
        <v>43</v>
      </c>
      <c r="B50" s="18" t="inlineStr">
        <is>
          <t>Issue structure</t>
        </is>
      </c>
      <c r="C50" s="18" t="inlineStr">
        <is>
          <t>Appoint RTA, legal counsel, peer-review auditor for restatement, market maker, underwriter</t>
        </is>
      </c>
      <c r="D50" s="18" t="inlineStr">
        <is>
          <t>ICDR Reg 260, 261 (underwriting, market making)</t>
        </is>
      </c>
      <c r="E50" s="18" t="inlineStr">
        <is>
          <t>Board / LM</t>
        </is>
      </c>
      <c r="F50" s="17" t="n"/>
      <c r="G50" s="18" t="n">
        <v>20</v>
      </c>
      <c r="H50" s="17" t="n"/>
      <c r="I50" s="19">
        <f>IF(H50&lt;&gt;"",H50,IF(OR($C$3="",G50=""),"",$C$3-7*G50))</f>
        <v/>
      </c>
      <c r="J50" s="18" t="inlineStr">
        <is>
          <t>Not started</t>
        </is>
      </c>
      <c r="K50" s="20">
        <f>IF(OR(J50="Done",J50="N/A",I50=""),"",I50-$C$5)</f>
        <v/>
      </c>
      <c r="L50" s="21">
        <f>IF(J50="Done","Done",IF(J50="N/A","N/A",IF(J50="Blocked","Red",IF(I50="","",IF(K50&lt;0,"Red",IF(K50&lt;=$C$4,"Amber","Green"))))))</f>
        <v/>
      </c>
      <c r="M50" s="18" t="n">
        <v>42</v>
      </c>
      <c r="N50" s="18" t="inlineStr">
        <is>
          <t>Market making is mandatory for SME issues</t>
        </is>
      </c>
      <c r="O50" s="11">
        <f>IF(M50="","",IFERROR(INDEX($J$8:$J$207,MATCH(M50,$A$8:$A$207,0)),"not found"))</f>
        <v/>
      </c>
      <c r="P50" s="18" t="n"/>
    </row>
    <row r="51" ht="40" customHeight="1">
      <c r="A51" s="11" t="n">
        <v>44</v>
      </c>
      <c r="B51" s="18" t="inlineStr">
        <is>
          <t>Issue structure</t>
        </is>
      </c>
      <c r="C51" s="18" t="inlineStr">
        <is>
          <t>Objects of the issue: general corporate purposes within 15% of the amount raised or ₹10 crore, whichever is lower; no repayment of promoter / related-party loans</t>
        </is>
      </c>
      <c r="D51" s="18" t="inlineStr">
        <is>
          <t>ICDR Reg 230 (as amended 2025)</t>
        </is>
      </c>
      <c r="E51" s="18" t="inlineStr">
        <is>
          <t>CFO / LM</t>
        </is>
      </c>
      <c r="F51" s="17" t="n"/>
      <c r="G51" s="18" t="n">
        <v>10</v>
      </c>
      <c r="H51" s="17" t="n"/>
      <c r="I51" s="19">
        <f>IF(H51&lt;&gt;"",H51,IF(OR($C$3="",G51=""),"",$C$3-7*G51))</f>
        <v/>
      </c>
      <c r="J51" s="18" t="inlineStr">
        <is>
          <t>Not started</t>
        </is>
      </c>
      <c r="K51" s="20">
        <f>IF(OR(J51="Done",J51="N/A",I51=""),"",I51-$C$5)</f>
        <v/>
      </c>
      <c r="L51" s="21">
        <f>IF(J51="Done","Done",IF(J51="N/A","N/A",IF(J51="Blocked","Red",IF(I51="","",IF(K51&lt;0,"Red",IF(K51&lt;=$C$4,"Amber","Green"))))))</f>
        <v/>
      </c>
      <c r="M51" s="18" t="n">
        <v>28</v>
      </c>
      <c r="N51" s="18" t="inlineStr"/>
      <c r="O51" s="11">
        <f>IF(M51="","",IFERROR(INDEX($J$8:$J$207,MATCH(M51,$A$8:$A$207,0)),"not found"))</f>
        <v/>
      </c>
      <c r="P51" s="18" t="n"/>
    </row>
    <row r="52" ht="40" customHeight="1">
      <c r="A52" s="11" t="n">
        <v>45</v>
      </c>
      <c r="B52" s="18" t="inlineStr">
        <is>
          <t>Issue structure</t>
        </is>
      </c>
      <c r="C52" s="18" t="inlineStr">
        <is>
          <t>Offer for sale within 20% of issue size; each selling shareholder within 50% of pre-issue holding</t>
        </is>
      </c>
      <c r="D52" s="18" t="inlineStr">
        <is>
          <t>ICDR Reg 230 (as amended 2025)</t>
        </is>
      </c>
      <c r="E52" s="18" t="inlineStr">
        <is>
          <t>LM</t>
        </is>
      </c>
      <c r="F52" s="17" t="n"/>
      <c r="G52" s="18" t="n">
        <v>10</v>
      </c>
      <c r="H52" s="17" t="n"/>
      <c r="I52" s="19">
        <f>IF(H52&lt;&gt;"",H52,IF(OR($C$3="",G52=""),"",$C$3-7*G52))</f>
        <v/>
      </c>
      <c r="J52" s="18" t="inlineStr">
        <is>
          <t>Not started</t>
        </is>
      </c>
      <c r="K52" s="20">
        <f>IF(OR(J52="Done",J52="N/A",I52=""),"",I52-$C$5)</f>
        <v/>
      </c>
      <c r="L52" s="21">
        <f>IF(J52="Done","Done",IF(J52="N/A","N/A",IF(J52="Blocked","Red",IF(I52="","",IF(K52&lt;0,"Red",IF(K52&lt;=$C$4,"Amber","Green"))))))</f>
        <v/>
      </c>
      <c r="M52" s="18" t="n">
        <v>21</v>
      </c>
      <c r="N52" s="18" t="inlineStr"/>
      <c r="O52" s="11">
        <f>IF(M52="","",IFERROR(INDEX($J$8:$J$207,MATCH(M52,$A$8:$A$207,0)),"not found"))</f>
        <v/>
      </c>
      <c r="P52" s="18" t="n"/>
    </row>
    <row r="53" ht="40" customHeight="1">
      <c r="A53" s="11" t="n">
        <v>46</v>
      </c>
      <c r="B53" s="18" t="inlineStr">
        <is>
          <t>Issue structure</t>
        </is>
      </c>
      <c r="C53" s="18" t="inlineStr">
        <is>
          <t>Choose platform (BSE SME or NSE Emerge); run the Eligibility sheet; pre-filing meeting with the exchange</t>
        </is>
      </c>
      <c r="D53" s="18" t="inlineStr">
        <is>
          <t>Exchange eligibility criteria</t>
        </is>
      </c>
      <c r="E53" s="18" t="inlineStr">
        <is>
          <t>CFO / LM</t>
        </is>
      </c>
      <c r="F53" s="17" t="n"/>
      <c r="G53" s="18" t="n">
        <v>12</v>
      </c>
      <c r="H53" s="17" t="n"/>
      <c r="I53" s="19">
        <f>IF(H53&lt;&gt;"",H53,IF(OR($C$3="",G53=""),"",$C$3-7*G53))</f>
        <v/>
      </c>
      <c r="J53" s="18" t="inlineStr">
        <is>
          <t>Not started</t>
        </is>
      </c>
      <c r="K53" s="20">
        <f>IF(OR(J53="Done",J53="N/A",I53=""),"",I53-$C$5)</f>
        <v/>
      </c>
      <c r="L53" s="21">
        <f>IF(J53="Done","Done",IF(J53="N/A","N/A",IF(J53="Blocked","Red",IF(I53="","",IF(K53&lt;0,"Red",IF(K53&lt;=$C$4,"Amber","Green"))))))</f>
        <v/>
      </c>
      <c r="M53" s="18" t="n">
        <v>23</v>
      </c>
      <c r="N53" s="18" t="inlineStr"/>
      <c r="O53" s="11">
        <f>IF(M53="","",IFERROR(INDEX($J$8:$J$207,MATCH(M53,$A$8:$A$207,0)),"not found"))</f>
        <v/>
      </c>
      <c r="P53" s="18" t="n"/>
    </row>
    <row r="54" ht="40" customHeight="1">
      <c r="A54" s="11" t="n">
        <v>47</v>
      </c>
      <c r="B54" s="18" t="inlineStr">
        <is>
          <t>Issue structure</t>
        </is>
      </c>
      <c r="C54" s="18" t="inlineStr">
        <is>
          <t>Board approval of the IPO; shareholders' special resolution under s.62(1)(c); constitute IPO committee</t>
        </is>
      </c>
      <c r="D54" s="18" t="inlineStr">
        <is>
          <t>s.23, s.62(1)(c)</t>
        </is>
      </c>
      <c r="E54" s="18" t="inlineStr">
        <is>
          <t>Board / CS</t>
        </is>
      </c>
      <c r="F54" s="17" t="n"/>
      <c r="G54" s="18" t="n">
        <v>8</v>
      </c>
      <c r="H54" s="17" t="n"/>
      <c r="I54" s="19">
        <f>IF(H54&lt;&gt;"",H54,IF(OR($C$3="",G54=""),"",$C$3-7*G54))</f>
        <v/>
      </c>
      <c r="J54" s="18" t="inlineStr">
        <is>
          <t>Not started</t>
        </is>
      </c>
      <c r="K54" s="20">
        <f>IF(OR(J54="Done",J54="N/A",I54=""),"",I54-$C$5)</f>
        <v/>
      </c>
      <c r="L54" s="21">
        <f>IF(J54="Done","Done",IF(J54="N/A","N/A",IF(J54="Blocked","Red",IF(I54="","",IF(K54&lt;0,"Red",IF(K54&lt;=$C$4,"Amber","Green"))))))</f>
        <v/>
      </c>
      <c r="M54" s="18" t="n">
        <v>1</v>
      </c>
      <c r="N54" s="18" t="inlineStr"/>
      <c r="O54" s="11">
        <f>IF(M54="","",IFERROR(INDEX($J$8:$J$207,MATCH(M54,$A$8:$A$207,0)),"not found"))</f>
        <v/>
      </c>
      <c r="P54" s="18" t="n"/>
    </row>
    <row r="55" ht="40" customHeight="1">
      <c r="A55" s="11" t="n">
        <v>48</v>
      </c>
      <c r="B55" s="18" t="inlineStr">
        <is>
          <t>Issue structure</t>
        </is>
      </c>
      <c r="C55" s="18" t="inlineStr">
        <is>
          <t>Draft DRHP; due diligence; file with exchange; 21-day public comment period</t>
        </is>
      </c>
      <c r="D55" s="18" t="inlineStr">
        <is>
          <t>ICDR Reg 246, 247</t>
        </is>
      </c>
      <c r="E55" s="18" t="inlineStr">
        <is>
          <t>LM</t>
        </is>
      </c>
      <c r="F55" s="17" t="n"/>
      <c r="G55" s="18" t="n">
        <v>0</v>
      </c>
      <c r="H55" s="17" t="n"/>
      <c r="I55" s="19">
        <f>IF(H55&lt;&gt;"",H55,IF(OR($C$3="",G55=""),"",$C$3-7*G55))</f>
        <v/>
      </c>
      <c r="J55" s="18" t="inlineStr">
        <is>
          <t>Not started</t>
        </is>
      </c>
      <c r="K55" s="20">
        <f>IF(OR(J55="Done",J55="N/A",I55=""),"",I55-$C$5)</f>
        <v/>
      </c>
      <c r="L55" s="21">
        <f>IF(J55="Done","Done",IF(J55="N/A","N/A",IF(J55="Blocked","Red",IF(I55="","",IF(K55&lt;0,"Red",IF(K55&lt;=$C$4,"Amber","Green"))))))</f>
        <v/>
      </c>
      <c r="M55" s="18" t="n">
        <v>23</v>
      </c>
      <c r="N55" s="18" t="inlineStr"/>
      <c r="O55" s="11">
        <f>IF(M55="","",IFERROR(INDEX($J$8:$J$207,MATCH(M55,$A$8:$A$207,0)),"not found"))</f>
        <v/>
      </c>
      <c r="P55" s="18" t="n"/>
    </row>
    <row r="56" ht="40" customHeight="1">
      <c r="A56" s="11" t="n">
        <v>49</v>
      </c>
      <c r="B56" s="18" t="inlineStr">
        <is>
          <t>Issue structure</t>
        </is>
      </c>
      <c r="C56" s="18" t="inlineStr">
        <is>
          <t>Monitoring agency where the issue size crosses the threshold</t>
        </is>
      </c>
      <c r="D56" s="18" t="inlineStr">
        <is>
          <t>ICDR Reg 262 (threshold: verify)</t>
        </is>
      </c>
      <c r="E56" s="18" t="inlineStr">
        <is>
          <t>LM</t>
        </is>
      </c>
      <c r="F56" s="17" t="n"/>
      <c r="G56" s="18" t="n">
        <v>0</v>
      </c>
      <c r="H56" s="17" t="n"/>
      <c r="I56" s="19">
        <f>IF(H56&lt;&gt;"",H56,IF(OR($C$3="",G56=""),"",$C$3-7*G56))</f>
        <v/>
      </c>
      <c r="J56" s="18" t="inlineStr">
        <is>
          <t>Not started</t>
        </is>
      </c>
      <c r="K56" s="20">
        <f>IF(OR(J56="Done",J56="N/A",I56=""),"",I56-$C$5)</f>
        <v/>
      </c>
      <c r="L56" s="21">
        <f>IF(J56="Done","Done",IF(J56="N/A","N/A",IF(J56="Blocked","Red",IF(I56="","",IF(K56&lt;0,"Red",IF(K56&lt;=$C$4,"Amber","Green"))))))</f>
        <v/>
      </c>
      <c r="M56" s="18" t="n"/>
      <c r="N56" s="18" t="inlineStr">
        <is>
          <t>Confirm the current threshold with the LM</t>
        </is>
      </c>
      <c r="O56" s="11">
        <f>IF(M56="","",IFERROR(INDEX($J$8:$J$207,MATCH(M56,$A$8:$A$207,0)),"not found"))</f>
        <v/>
      </c>
      <c r="P56" s="18" t="n"/>
    </row>
    <row r="57" ht="40" customHeight="1">
      <c r="A57" s="11" t="n">
        <v>50</v>
      </c>
      <c r="B57" s="18" t="inlineStr">
        <is>
          <t>Issue structure</t>
        </is>
      </c>
      <c r="C57" s="18" t="inlineStr">
        <is>
          <t>Agreements: issue agreement, RTA, market making, underwriting, escrow / sponsor bank (UPI)</t>
        </is>
      </c>
      <c r="D57" s="18" t="inlineStr">
        <is>
          <t>ICDR</t>
        </is>
      </c>
      <c r="E57" s="18" t="inlineStr">
        <is>
          <t>LM / Legal</t>
        </is>
      </c>
      <c r="F57" s="17" t="n"/>
      <c r="G57" s="18" t="n">
        <v>4</v>
      </c>
      <c r="H57" s="17" t="n"/>
      <c r="I57" s="19">
        <f>IF(H57&lt;&gt;"",H57,IF(OR($C$3="",G57=""),"",$C$3-7*G57))</f>
        <v/>
      </c>
      <c r="J57" s="18" t="inlineStr">
        <is>
          <t>Not started</t>
        </is>
      </c>
      <c r="K57" s="20">
        <f>IF(OR(J57="Done",J57="N/A",I57=""),"",I57-$C$5)</f>
        <v/>
      </c>
      <c r="L57" s="21">
        <f>IF(J57="Done","Done",IF(J57="N/A","N/A",IF(J57="Blocked","Red",IF(I57="","",IF(K57&lt;0,"Red",IF(K57&lt;=$C$4,"Amber","Green"))))))</f>
        <v/>
      </c>
      <c r="M57" s="18" t="n">
        <v>43</v>
      </c>
      <c r="N57" s="18" t="inlineStr"/>
      <c r="O57" s="11">
        <f>IF(M57="","",IFERROR(INDEX($J$8:$J$207,MATCH(M57,$A$8:$A$207,0)),"not found"))</f>
        <v/>
      </c>
      <c r="P57" s="18" t="n"/>
    </row>
    <row r="58" ht="40" customHeight="1">
      <c r="A58" s="11" t="n">
        <v>51</v>
      </c>
      <c r="B58" s="18" t="inlineStr">
        <is>
          <t>Issue structure</t>
        </is>
      </c>
      <c r="C58" s="18" t="inlineStr">
        <is>
          <t>Post-listing compliance calendar: half-yearly results within 45 days, Reg 30 disclosures, PIT structured digital database</t>
        </is>
      </c>
      <c r="D58" s="18" t="inlineStr">
        <is>
          <t>LODR Reg 33, Reg 30; PIT Reg 3(5)</t>
        </is>
      </c>
      <c r="E58" s="18" t="inlineStr">
        <is>
          <t>CS</t>
        </is>
      </c>
      <c r="F58" s="17" t="n"/>
      <c r="G58" s="18" t="n">
        <v>0</v>
      </c>
      <c r="H58" s="17" t="n"/>
      <c r="I58" s="19">
        <f>IF(H58&lt;&gt;"",H58,IF(OR($C$3="",G58=""),"",$C$3-7*G58))</f>
        <v/>
      </c>
      <c r="J58" s="18" t="inlineStr">
        <is>
          <t>Not started</t>
        </is>
      </c>
      <c r="K58" s="20">
        <f>IF(OR(J58="Done",J58="N/A",I58=""),"",I58-$C$5)</f>
        <v/>
      </c>
      <c r="L58" s="21">
        <f>IF(J58="Done","Done",IF(J58="N/A","N/A",IF(J58="Blocked","Red",IF(I58="","",IF(K58&lt;0,"Red",IF(K58&lt;=$C$4,"Amber","Green"))))))</f>
        <v/>
      </c>
      <c r="M58" s="18" t="n">
        <v>14</v>
      </c>
      <c r="N58" s="18" t="inlineStr"/>
      <c r="O58" s="11">
        <f>IF(M58="","",IFERROR(INDEX($J$8:$J$207,MATCH(M58,$A$8:$A$207,0)),"not found"))</f>
        <v/>
      </c>
      <c r="P58" s="18" t="n"/>
    </row>
    <row r="59" ht="40" customHeight="1">
      <c r="A59" s="11">
        <f>A58+1</f>
        <v/>
      </c>
      <c r="B59" s="18" t="n"/>
      <c r="C59" s="18" t="n"/>
      <c r="D59" s="18" t="n"/>
      <c r="E59" s="18" t="n"/>
      <c r="F59" s="17" t="n"/>
      <c r="G59" s="18" t="n"/>
      <c r="H59" s="17" t="n"/>
      <c r="I59" s="19">
        <f>IF(H59&lt;&gt;"",H59,IF(OR($C$3="",G59=""),"",$C$3-7*G59))</f>
        <v/>
      </c>
      <c r="J59" s="18" t="n"/>
      <c r="K59" s="20">
        <f>IF(OR(J59="Done",J59="N/A",I59=""),"",I59-$C$5)</f>
        <v/>
      </c>
      <c r="L59" s="11">
        <f>IF(C59="","",IF(J59="Done","Done",IF(J59="N/A","N/A",IF(J59="Blocked","Red",IF(I59="","",IF(K59&lt;0,"Red",IF(K59&lt;=$C$4,"Amber","Green")))))))</f>
        <v/>
      </c>
      <c r="M59" s="18" t="n"/>
      <c r="N59" s="18" t="n"/>
      <c r="O59" s="11">
        <f>IF(M59="","",IFERROR(INDEX($J$8:$J$207,MATCH(M59,$A$8:$A$207,0)),"not found"))</f>
        <v/>
      </c>
      <c r="P59" s="18" t="n"/>
    </row>
    <row r="60" ht="40" customHeight="1">
      <c r="A60" s="11">
        <f>A59+1</f>
        <v/>
      </c>
      <c r="B60" s="18" t="n"/>
      <c r="C60" s="18" t="n"/>
      <c r="D60" s="18" t="n"/>
      <c r="E60" s="18" t="n"/>
      <c r="F60" s="17" t="n"/>
      <c r="G60" s="18" t="n"/>
      <c r="H60" s="17" t="n"/>
      <c r="I60" s="19">
        <f>IF(H60&lt;&gt;"",H60,IF(OR($C$3="",G60=""),"",$C$3-7*G60))</f>
        <v/>
      </c>
      <c r="J60" s="18" t="n"/>
      <c r="K60" s="20">
        <f>IF(OR(J60="Done",J60="N/A",I60=""),"",I60-$C$5)</f>
        <v/>
      </c>
      <c r="L60" s="11">
        <f>IF(C60="","",IF(J60="Done","Done",IF(J60="N/A","N/A",IF(J60="Blocked","Red",IF(I60="","",IF(K60&lt;0,"Red",IF(K60&lt;=$C$4,"Amber","Green")))))))</f>
        <v/>
      </c>
      <c r="M60" s="18" t="n"/>
      <c r="N60" s="18" t="n"/>
      <c r="O60" s="11">
        <f>IF(M60="","",IFERROR(INDEX($J$8:$J$207,MATCH(M60,$A$8:$A$207,0)),"not found"))</f>
        <v/>
      </c>
      <c r="P60" s="18" t="n"/>
    </row>
    <row r="61" ht="40" customHeight="1">
      <c r="A61" s="11">
        <f>A60+1</f>
        <v/>
      </c>
      <c r="B61" s="18" t="n"/>
      <c r="C61" s="18" t="n"/>
      <c r="D61" s="18" t="n"/>
      <c r="E61" s="18" t="n"/>
      <c r="F61" s="17" t="n"/>
      <c r="G61" s="18" t="n"/>
      <c r="H61" s="17" t="n"/>
      <c r="I61" s="19">
        <f>IF(H61&lt;&gt;"",H61,IF(OR($C$3="",G61=""),"",$C$3-7*G61))</f>
        <v/>
      </c>
      <c r="J61" s="18" t="n"/>
      <c r="K61" s="20">
        <f>IF(OR(J61="Done",J61="N/A",I61=""),"",I61-$C$5)</f>
        <v/>
      </c>
      <c r="L61" s="11">
        <f>IF(C61="","",IF(J61="Done","Done",IF(J61="N/A","N/A",IF(J61="Blocked","Red",IF(I61="","",IF(K61&lt;0,"Red",IF(K61&lt;=$C$4,"Amber","Green")))))))</f>
        <v/>
      </c>
      <c r="M61" s="18" t="n"/>
      <c r="N61" s="18" t="n"/>
      <c r="O61" s="11">
        <f>IF(M61="","",IFERROR(INDEX($J$8:$J$207,MATCH(M61,$A$8:$A$207,0)),"not found"))</f>
        <v/>
      </c>
      <c r="P61" s="18" t="n"/>
    </row>
    <row r="62" ht="40" customHeight="1">
      <c r="A62" s="11">
        <f>A61+1</f>
        <v/>
      </c>
      <c r="B62" s="18" t="n"/>
      <c r="C62" s="18" t="n"/>
      <c r="D62" s="18" t="n"/>
      <c r="E62" s="18" t="n"/>
      <c r="F62" s="17" t="n"/>
      <c r="G62" s="18" t="n"/>
      <c r="H62" s="17" t="n"/>
      <c r="I62" s="19">
        <f>IF(H62&lt;&gt;"",H62,IF(OR($C$3="",G62=""),"",$C$3-7*G62))</f>
        <v/>
      </c>
      <c r="J62" s="18" t="n"/>
      <c r="K62" s="20">
        <f>IF(OR(J62="Done",J62="N/A",I62=""),"",I62-$C$5)</f>
        <v/>
      </c>
      <c r="L62" s="11">
        <f>IF(C62="","",IF(J62="Done","Done",IF(J62="N/A","N/A",IF(J62="Blocked","Red",IF(I62="","",IF(K62&lt;0,"Red",IF(K62&lt;=$C$4,"Amber","Green")))))))</f>
        <v/>
      </c>
      <c r="M62" s="18" t="n"/>
      <c r="N62" s="18" t="n"/>
      <c r="O62" s="11">
        <f>IF(M62="","",IFERROR(INDEX($J$8:$J$207,MATCH(M62,$A$8:$A$207,0)),"not found"))</f>
        <v/>
      </c>
      <c r="P62" s="18" t="n"/>
    </row>
    <row r="63" ht="40" customHeight="1">
      <c r="A63" s="11">
        <f>A62+1</f>
        <v/>
      </c>
      <c r="B63" s="18" t="n"/>
      <c r="C63" s="18" t="n"/>
      <c r="D63" s="18" t="n"/>
      <c r="E63" s="18" t="n"/>
      <c r="F63" s="17" t="n"/>
      <c r="G63" s="18" t="n"/>
      <c r="H63" s="17" t="n"/>
      <c r="I63" s="19">
        <f>IF(H63&lt;&gt;"",H63,IF(OR($C$3="",G63=""),"",$C$3-7*G63))</f>
        <v/>
      </c>
      <c r="J63" s="18" t="n"/>
      <c r="K63" s="20">
        <f>IF(OR(J63="Done",J63="N/A",I63=""),"",I63-$C$5)</f>
        <v/>
      </c>
      <c r="L63" s="11">
        <f>IF(C63="","",IF(J63="Done","Done",IF(J63="N/A","N/A",IF(J63="Blocked","Red",IF(I63="","",IF(K63&lt;0,"Red",IF(K63&lt;=$C$4,"Amber","Green")))))))</f>
        <v/>
      </c>
      <c r="M63" s="18" t="n"/>
      <c r="N63" s="18" t="n"/>
      <c r="O63" s="11">
        <f>IF(M63="","",IFERROR(INDEX($J$8:$J$207,MATCH(M63,$A$8:$A$207,0)),"not found"))</f>
        <v/>
      </c>
      <c r="P63" s="18" t="n"/>
    </row>
    <row r="64" ht="40" customHeight="1">
      <c r="A64" s="11">
        <f>A63+1</f>
        <v/>
      </c>
      <c r="B64" s="18" t="n"/>
      <c r="C64" s="18" t="n"/>
      <c r="D64" s="18" t="n"/>
      <c r="E64" s="18" t="n"/>
      <c r="F64" s="17" t="n"/>
      <c r="G64" s="18" t="n"/>
      <c r="H64" s="17" t="n"/>
      <c r="I64" s="19">
        <f>IF(H64&lt;&gt;"",H64,IF(OR($C$3="",G64=""),"",$C$3-7*G64))</f>
        <v/>
      </c>
      <c r="J64" s="18" t="n"/>
      <c r="K64" s="20">
        <f>IF(OR(J64="Done",J64="N/A",I64=""),"",I64-$C$5)</f>
        <v/>
      </c>
      <c r="L64" s="11">
        <f>IF(C64="","",IF(J64="Done","Done",IF(J64="N/A","N/A",IF(J64="Blocked","Red",IF(I64="","",IF(K64&lt;0,"Red",IF(K64&lt;=$C$4,"Amber","Green")))))))</f>
        <v/>
      </c>
      <c r="M64" s="18" t="n"/>
      <c r="N64" s="18" t="n"/>
      <c r="O64" s="11">
        <f>IF(M64="","",IFERROR(INDEX($J$8:$J$207,MATCH(M64,$A$8:$A$207,0)),"not found"))</f>
        <v/>
      </c>
      <c r="P64" s="18" t="n"/>
    </row>
    <row r="65" ht="40" customHeight="1">
      <c r="A65" s="11">
        <f>A64+1</f>
        <v/>
      </c>
      <c r="B65" s="18" t="n"/>
      <c r="C65" s="18" t="n"/>
      <c r="D65" s="18" t="n"/>
      <c r="E65" s="18" t="n"/>
      <c r="F65" s="17" t="n"/>
      <c r="G65" s="18" t="n"/>
      <c r="H65" s="17" t="n"/>
      <c r="I65" s="19">
        <f>IF(H65&lt;&gt;"",H65,IF(OR($C$3="",G65=""),"",$C$3-7*G65))</f>
        <v/>
      </c>
      <c r="J65" s="18" t="n"/>
      <c r="K65" s="20">
        <f>IF(OR(J65="Done",J65="N/A",I65=""),"",I65-$C$5)</f>
        <v/>
      </c>
      <c r="L65" s="11">
        <f>IF(C65="","",IF(J65="Done","Done",IF(J65="N/A","N/A",IF(J65="Blocked","Red",IF(I65="","",IF(K65&lt;0,"Red",IF(K65&lt;=$C$4,"Amber","Green")))))))</f>
        <v/>
      </c>
      <c r="M65" s="18" t="n"/>
      <c r="N65" s="18" t="n"/>
      <c r="O65" s="11">
        <f>IF(M65="","",IFERROR(INDEX($J$8:$J$207,MATCH(M65,$A$8:$A$207,0)),"not found"))</f>
        <v/>
      </c>
      <c r="P65" s="18" t="n"/>
    </row>
    <row r="66" ht="40" customHeight="1">
      <c r="A66" s="11">
        <f>A65+1</f>
        <v/>
      </c>
      <c r="B66" s="18" t="n"/>
      <c r="C66" s="18" t="n"/>
      <c r="D66" s="18" t="n"/>
      <c r="E66" s="18" t="n"/>
      <c r="F66" s="17" t="n"/>
      <c r="G66" s="18" t="n"/>
      <c r="H66" s="17" t="n"/>
      <c r="I66" s="19">
        <f>IF(H66&lt;&gt;"",H66,IF(OR($C$3="",G66=""),"",$C$3-7*G66))</f>
        <v/>
      </c>
      <c r="J66" s="18" t="n"/>
      <c r="K66" s="20">
        <f>IF(OR(J66="Done",J66="N/A",I66=""),"",I66-$C$5)</f>
        <v/>
      </c>
      <c r="L66" s="11">
        <f>IF(C66="","",IF(J66="Done","Done",IF(J66="N/A","N/A",IF(J66="Blocked","Red",IF(I66="","",IF(K66&lt;0,"Red",IF(K66&lt;=$C$4,"Amber","Green")))))))</f>
        <v/>
      </c>
      <c r="M66" s="18" t="n"/>
      <c r="N66" s="18" t="n"/>
      <c r="O66" s="11">
        <f>IF(M66="","",IFERROR(INDEX($J$8:$J$207,MATCH(M66,$A$8:$A$207,0)),"not found"))</f>
        <v/>
      </c>
      <c r="P66" s="18" t="n"/>
    </row>
    <row r="67" ht="40" customHeight="1">
      <c r="A67" s="11">
        <f>A66+1</f>
        <v/>
      </c>
      <c r="B67" s="18" t="n"/>
      <c r="C67" s="18" t="n"/>
      <c r="D67" s="18" t="n"/>
      <c r="E67" s="18" t="n"/>
      <c r="F67" s="17" t="n"/>
      <c r="G67" s="18" t="n"/>
      <c r="H67" s="17" t="n"/>
      <c r="I67" s="19">
        <f>IF(H67&lt;&gt;"",H67,IF(OR($C$3="",G67=""),"",$C$3-7*G67))</f>
        <v/>
      </c>
      <c r="J67" s="18" t="n"/>
      <c r="K67" s="20">
        <f>IF(OR(J67="Done",J67="N/A",I67=""),"",I67-$C$5)</f>
        <v/>
      </c>
      <c r="L67" s="11">
        <f>IF(C67="","",IF(J67="Done","Done",IF(J67="N/A","N/A",IF(J67="Blocked","Red",IF(I67="","",IF(K67&lt;0,"Red",IF(K67&lt;=$C$4,"Amber","Green")))))))</f>
        <v/>
      </c>
      <c r="M67" s="18" t="n"/>
      <c r="N67" s="18" t="n"/>
      <c r="O67" s="11">
        <f>IF(M67="","",IFERROR(INDEX($J$8:$J$207,MATCH(M67,$A$8:$A$207,0)),"not found"))</f>
        <v/>
      </c>
      <c r="P67" s="18" t="n"/>
    </row>
    <row r="68" ht="40" customHeight="1">
      <c r="A68" s="11">
        <f>A67+1</f>
        <v/>
      </c>
      <c r="B68" s="18" t="n"/>
      <c r="C68" s="18" t="n"/>
      <c r="D68" s="18" t="n"/>
      <c r="E68" s="18" t="n"/>
      <c r="F68" s="17" t="n"/>
      <c r="G68" s="18" t="n"/>
      <c r="H68" s="17" t="n"/>
      <c r="I68" s="19">
        <f>IF(H68&lt;&gt;"",H68,IF(OR($C$3="",G68=""),"",$C$3-7*G68))</f>
        <v/>
      </c>
      <c r="J68" s="18" t="n"/>
      <c r="K68" s="20">
        <f>IF(OR(J68="Done",J68="N/A",I68=""),"",I68-$C$5)</f>
        <v/>
      </c>
      <c r="L68" s="11">
        <f>IF(C68="","",IF(J68="Done","Done",IF(J68="N/A","N/A",IF(J68="Blocked","Red",IF(I68="","",IF(K68&lt;0,"Red",IF(K68&lt;=$C$4,"Amber","Green")))))))</f>
        <v/>
      </c>
      <c r="M68" s="18" t="n"/>
      <c r="N68" s="18" t="n"/>
      <c r="O68" s="11">
        <f>IF(M68="","",IFERROR(INDEX($J$8:$J$207,MATCH(M68,$A$8:$A$207,0)),"not found"))</f>
        <v/>
      </c>
      <c r="P68" s="18" t="n"/>
    </row>
  </sheetData>
  <autoFilter ref="A7:P68"/>
  <conditionalFormatting sqref="L8:L68">
    <cfRule type="expression" priority="1" dxfId="2">
      <formula>$L8="Red"</formula>
    </cfRule>
    <cfRule type="expression" priority="2" dxfId="3">
      <formula>$L8="Amber"</formula>
    </cfRule>
    <cfRule type="expression" priority="3" dxfId="4">
      <formula>$L8="Green"</formula>
    </cfRule>
    <cfRule type="expression" priority="4" dxfId="5">
      <formula>$L8="Done"</formula>
    </cfRule>
  </conditionalFormatting>
  <conditionalFormatting sqref="A8:K68">
    <cfRule type="expression" priority="5" dxfId="6">
      <formula>$J8="Done"</formula>
    </cfRule>
  </conditionalFormatting>
  <dataValidations count="2">
    <dataValidation sqref="B8:B68" showDropDown="0" showInputMessage="0" showErrorMessage="1" allowBlank="1" error="Pick a value from the list" type="list">
      <formula1>=Lists!$A$2:$A$8</formula1>
    </dataValidation>
    <dataValidation sqref="J8:J68" showDropDown="0" showInputMessage="1" showErrorMessage="1" allowBlank="1" error="Pick a value from the list" promptTitle="Choose" prompt="Status" type="list">
      <formula1>=Lists!$B$2:$B$6</formula1>
    </dataValidation>
  </dataValidations>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57"/>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52" customWidth="1" min="1" max="1"/>
    <col width="15" customWidth="1" min="2" max="2"/>
    <col width="15" customWidth="1" min="3" max="3"/>
    <col width="15" customWidth="1" min="4" max="4"/>
    <col width="48" customWidth="1" min="5" max="5"/>
  </cols>
  <sheetData>
    <row r="1">
      <c r="A1" s="1" t="inlineStr">
        <is>
          <t>SME IPO financial eligibility test</t>
        </is>
      </c>
    </row>
    <row r="2">
      <c r="A2" s="2" t="inlineStr">
        <is>
          <t>All amounts in ₹ lakh (1 crore = 100 lakh). Use restated figures. Year 3 is the latest completed financial year.</t>
        </is>
      </c>
    </row>
    <row r="4" ht="30" customHeight="1">
      <c r="A4" s="9" t="inlineStr">
        <is>
          <t>Restated figures (₹ lakh)</t>
        </is>
      </c>
      <c r="B4" s="9" t="inlineStr">
        <is>
          <t>Year 1 (oldest)</t>
        </is>
      </c>
      <c r="C4" s="9" t="inlineStr">
        <is>
          <t>Year 2</t>
        </is>
      </c>
      <c r="D4" s="9" t="inlineStr">
        <is>
          <t>Year 3 (latest)</t>
        </is>
      </c>
      <c r="E4" s="9" t="inlineStr">
        <is>
          <t>Notes</t>
        </is>
      </c>
    </row>
    <row r="5">
      <c r="A5" s="13" t="inlineStr">
        <is>
          <t>Financial year label</t>
        </is>
      </c>
      <c r="B5" s="18" t="inlineStr">
        <is>
          <t>FY 2023-24</t>
        </is>
      </c>
      <c r="C5" s="18" t="inlineStr">
        <is>
          <t>FY 2024-25</t>
        </is>
      </c>
      <c r="D5" s="18" t="inlineStr">
        <is>
          <t>FY 2025-26</t>
        </is>
      </c>
    </row>
    <row r="6">
      <c r="A6" s="22" t="inlineStr">
        <is>
          <t>Profit and loss</t>
        </is>
      </c>
    </row>
    <row r="7">
      <c r="A7" s="10" t="inlineStr">
        <is>
          <t>Profit before tax</t>
        </is>
      </c>
      <c r="B7" s="23" t="n">
        <v>180</v>
      </c>
      <c r="C7" s="23" t="n">
        <v>260</v>
      </c>
      <c r="D7" s="23" t="n">
        <v>420</v>
      </c>
      <c r="E7" s="24" t="inlineStr">
        <is>
          <t>From restated P&amp;L</t>
        </is>
      </c>
    </row>
    <row r="8">
      <c r="A8" s="10" t="inlineStr">
        <is>
          <t>Add: finance costs</t>
        </is>
      </c>
      <c r="B8" s="23" t="n">
        <v>95</v>
      </c>
      <c r="C8" s="23" t="n">
        <v>110</v>
      </c>
      <c r="D8" s="23" t="n">
        <v>120</v>
      </c>
      <c r="E8" s="24" t="inlineStr"/>
    </row>
    <row r="9">
      <c r="A9" s="10" t="inlineStr">
        <is>
          <t>Add: depreciation and amortisation</t>
        </is>
      </c>
      <c r="B9" s="23" t="n">
        <v>40</v>
      </c>
      <c r="C9" s="23" t="n">
        <v>55</v>
      </c>
      <c r="D9" s="23" t="n">
        <v>70</v>
      </c>
      <c r="E9" s="24" t="inlineStr"/>
    </row>
    <row r="10">
      <c r="A10" s="10" t="inlineStr">
        <is>
          <t>Less: other income</t>
        </is>
      </c>
      <c r="B10" s="23" t="n">
        <v>12</v>
      </c>
      <c r="C10" s="23" t="n">
        <v>18</v>
      </c>
      <c r="D10" s="23" t="n">
        <v>25</v>
      </c>
      <c r="E10" s="24" t="inlineStr">
        <is>
          <t>Operating profit is from operations, so other income is excluded</t>
        </is>
      </c>
    </row>
    <row r="11">
      <c r="A11" s="13" t="inlineStr">
        <is>
          <t>Operating profit (EBITDA from operations)</t>
        </is>
      </c>
      <c r="B11" s="25">
        <f>B7+B8+B9-B10</f>
        <v/>
      </c>
      <c r="C11" s="25">
        <f>C7+C8+C9-C10</f>
        <v/>
      </c>
      <c r="D11" s="25">
        <f>D7+D8+D9-D10</f>
        <v/>
      </c>
      <c r="E11" s="24" t="inlineStr">
        <is>
          <t>PBT + finance costs + D&amp;A − other income</t>
        </is>
      </c>
    </row>
    <row r="12">
      <c r="A12" s="22" t="inlineStr">
        <is>
          <t>Balance sheet (year end)</t>
        </is>
      </c>
    </row>
    <row r="13">
      <c r="A13" s="10" t="inlineStr">
        <is>
          <t>Paid-up equity share capital</t>
        </is>
      </c>
      <c r="B13" s="23" t="n">
        <v>100</v>
      </c>
      <c r="C13" s="23" t="n">
        <v>100</v>
      </c>
      <c r="D13" s="23" t="n">
        <v>500</v>
      </c>
      <c r="E13" s="24" t="inlineStr"/>
    </row>
    <row r="14">
      <c r="A14" s="10" t="inlineStr">
        <is>
          <t>Reserves and surplus / other equity</t>
        </is>
      </c>
      <c r="B14" s="23" t="n">
        <v>520</v>
      </c>
      <c r="C14" s="23" t="n">
        <v>700</v>
      </c>
      <c r="D14" s="23" t="n">
        <v>520</v>
      </c>
      <c r="E14" s="24" t="inlineStr"/>
    </row>
    <row r="15">
      <c r="A15" s="10" t="inlineStr">
        <is>
          <t>Less: revaluation reserve</t>
        </is>
      </c>
      <c r="B15" s="23" t="n">
        <v>0</v>
      </c>
      <c r="C15" s="23" t="n">
        <v>0</v>
      </c>
      <c r="D15" s="23" t="n">
        <v>0</v>
      </c>
      <c r="E15" s="24" t="inlineStr">
        <is>
          <t>Exclude for net worth</t>
        </is>
      </c>
    </row>
    <row r="16">
      <c r="A16" s="10" t="inlineStr">
        <is>
          <t>Less: miscellaneous expenditure not written off / accumulated losses not netted</t>
        </is>
      </c>
      <c r="B16" s="23" t="n">
        <v>0</v>
      </c>
      <c r="C16" s="23" t="n">
        <v>0</v>
      </c>
      <c r="D16" s="23" t="n">
        <v>0</v>
      </c>
      <c r="E16" s="24" t="inlineStr"/>
    </row>
    <row r="17">
      <c r="A17" s="13" t="inlineStr">
        <is>
          <t>Net worth</t>
        </is>
      </c>
      <c r="B17" s="25">
        <f>B13+B14-B15-B16</f>
        <v/>
      </c>
      <c r="C17" s="25">
        <f>C13+C14-C15-C16</f>
        <v/>
      </c>
      <c r="D17" s="25">
        <f>D13+D14-D15-D16</f>
        <v/>
      </c>
      <c r="E17" s="24" t="inlineStr">
        <is>
          <t>Capital + reserves − revaluation reserve − misc. expenditure</t>
        </is>
      </c>
    </row>
    <row r="18">
      <c r="A18" s="10" t="inlineStr">
        <is>
          <t>Intangible assets (incl. goodwill, intangibles under development)</t>
        </is>
      </c>
      <c r="B18" s="23" t="n">
        <v>5</v>
      </c>
      <c r="C18" s="23" t="n">
        <v>6</v>
      </c>
      <c r="D18" s="23" t="n">
        <v>8</v>
      </c>
      <c r="E18" s="24" t="inlineStr"/>
    </row>
    <row r="19">
      <c r="A19" s="10" t="inlineStr">
        <is>
          <t>Deferred tax assets (net)</t>
        </is>
      </c>
      <c r="B19" s="23" t="n">
        <v>3</v>
      </c>
      <c r="C19" s="23" t="n">
        <v>4</v>
      </c>
      <c r="D19" s="23" t="n">
        <v>4</v>
      </c>
      <c r="E19" s="24" t="inlineStr"/>
    </row>
    <row r="20">
      <c r="A20" s="13" t="inlineStr">
        <is>
          <t>Net tangible assets</t>
        </is>
      </c>
      <c r="B20" s="25">
        <f>B17-B18-B19</f>
        <v/>
      </c>
      <c r="C20" s="25">
        <f>C17-C18-C19</f>
        <v/>
      </c>
      <c r="D20" s="25">
        <f>D17-D18-D19</f>
        <v/>
      </c>
      <c r="E20" s="24" t="inlineStr">
        <is>
          <t>Net worth − intangibles − DTA (simplified; check the exchange definition)</t>
        </is>
      </c>
    </row>
    <row r="21">
      <c r="A21" s="10" t="inlineStr">
        <is>
          <t>Long-term borrowings (incl. current maturities)</t>
        </is>
      </c>
      <c r="B21" s="23" t="n">
        <v>600</v>
      </c>
      <c r="C21" s="23" t="n">
        <v>650</v>
      </c>
      <c r="D21" s="23" t="n">
        <v>700</v>
      </c>
      <c r="E21" s="24" t="inlineStr"/>
    </row>
    <row r="22">
      <c r="A22" s="10" t="inlineStr">
        <is>
          <t>Short-term borrowings</t>
        </is>
      </c>
      <c r="B22" s="23" t="n">
        <v>400</v>
      </c>
      <c r="C22" s="23" t="n">
        <v>450</v>
      </c>
      <c r="D22" s="23" t="n">
        <v>500</v>
      </c>
      <c r="E22" s="24" t="inlineStr"/>
    </row>
    <row r="23">
      <c r="A23" s="13" t="inlineStr">
        <is>
          <t>Total borrowings</t>
        </is>
      </c>
      <c r="B23" s="25">
        <f>B21+B22</f>
        <v/>
      </c>
      <c r="C23" s="25">
        <f>C21+C22</f>
        <v/>
      </c>
      <c r="D23" s="25">
        <f>D21+D22</f>
        <v/>
      </c>
      <c r="E23" s="24" t="inlineStr"/>
    </row>
    <row r="24">
      <c r="A24" s="13" t="inlineStr">
        <is>
          <t>Debt / equity (times)</t>
        </is>
      </c>
      <c r="B24" s="26">
        <f>IF(B17&lt;=0,"n/a (NW ≤ 0)",B23/B17)</f>
        <v/>
      </c>
      <c r="C24" s="26">
        <f>IF(C17&lt;=0,"n/a (NW ≤ 0)",C23/C17)</f>
        <v/>
      </c>
      <c r="D24" s="26">
        <f>IF(D17&lt;=0,"n/a (NW ≤ 0)",D23/D17)</f>
        <v/>
      </c>
      <c r="E24" s="24" t="inlineStr">
        <is>
          <t>Total borrowings ÷ net worth</t>
        </is>
      </c>
    </row>
    <row r="25">
      <c r="A25" s="22" t="inlineStr">
        <is>
          <t>Cash flow (for NSE FCFE)</t>
        </is>
      </c>
    </row>
    <row r="26">
      <c r="A26" s="10" t="inlineStr">
        <is>
          <t>Net cash from operating activities (after tax paid)</t>
        </is>
      </c>
      <c r="B26" s="23" t="n">
        <v>150</v>
      </c>
      <c r="C26" s="23" t="n">
        <v>-20</v>
      </c>
      <c r="D26" s="23" t="n">
        <v>310</v>
      </c>
      <c r="E26" s="24" t="inlineStr">
        <is>
          <t>Restated cash flow statement</t>
        </is>
      </c>
    </row>
    <row r="27">
      <c r="A27" s="10" t="inlineStr">
        <is>
          <t>Purchase of PPE, CWIP and intangibles, net of sale proceeds</t>
        </is>
      </c>
      <c r="B27" s="23" t="n">
        <v>220</v>
      </c>
      <c r="C27" s="23" t="n">
        <v>90</v>
      </c>
      <c r="D27" s="23" t="n">
        <v>160</v>
      </c>
      <c r="E27" s="24" t="inlineStr">
        <is>
          <t>Enter as a positive number</t>
        </is>
      </c>
    </row>
    <row r="28">
      <c r="A28" s="10" t="inlineStr">
        <is>
          <t>Proceeds from issue of share capital (incl. premium)</t>
        </is>
      </c>
      <c r="B28" s="23" t="n">
        <v>0</v>
      </c>
      <c r="C28" s="23" t="n">
        <v>0</v>
      </c>
      <c r="D28" s="23" t="n">
        <v>300</v>
      </c>
      <c r="E28" s="24" t="inlineStr">
        <is>
          <t>Cash received only</t>
        </is>
      </c>
    </row>
    <row r="29">
      <c r="A29" s="10" t="inlineStr">
        <is>
          <t>Borrowings raised</t>
        </is>
      </c>
      <c r="B29" s="23" t="n">
        <v>300</v>
      </c>
      <c r="C29" s="23" t="n">
        <v>250</v>
      </c>
      <c r="D29" s="23" t="n">
        <v>280</v>
      </c>
      <c r="E29" s="24" t="inlineStr"/>
    </row>
    <row r="30">
      <c r="A30" s="10" t="inlineStr">
        <is>
          <t>Borrowings repaid</t>
        </is>
      </c>
      <c r="B30" s="23" t="n">
        <v>120</v>
      </c>
      <c r="C30" s="23" t="n">
        <v>150</v>
      </c>
      <c r="D30" s="23" t="n">
        <v>180</v>
      </c>
      <c r="E30" s="24" t="inlineStr">
        <is>
          <t>Enter as a positive number</t>
        </is>
      </c>
    </row>
    <row r="31">
      <c r="A31" s="13" t="inlineStr">
        <is>
          <t>Net borrowings</t>
        </is>
      </c>
      <c r="B31" s="25">
        <f>B29-B30</f>
        <v/>
      </c>
      <c r="C31" s="25">
        <f>C29-C30</f>
        <v/>
      </c>
      <c r="D31" s="25">
        <f>D29-D30</f>
        <v/>
      </c>
      <c r="E31" s="24" t="inlineStr">
        <is>
          <t>Raised − repaid</t>
        </is>
      </c>
    </row>
    <row r="32">
      <c r="A32" s="10" t="inlineStr">
        <is>
          <t>Interest paid / finance cost</t>
        </is>
      </c>
      <c r="B32" s="23" t="n">
        <v>95</v>
      </c>
      <c r="C32" s="23" t="n">
        <v>110</v>
      </c>
      <c r="D32" s="23" t="n">
        <v>120</v>
      </c>
      <c r="E32" s="24" t="inlineStr"/>
    </row>
    <row r="33">
      <c r="A33" s="10" t="inlineStr">
        <is>
          <t>Effective tax rate (t)</t>
        </is>
      </c>
      <c r="B33" s="27" t="n">
        <v>0.2517</v>
      </c>
      <c r="C33" s="27" t="n">
        <v>0.2517</v>
      </c>
      <c r="D33" s="27" t="n">
        <v>0.2517</v>
      </c>
      <c r="E33" s="24" t="inlineStr">
        <is>
          <t>25.17% for a company under the concessional regime (verify yours)</t>
        </is>
      </c>
    </row>
    <row r="34">
      <c r="A34" s="13" t="inlineStr">
        <is>
          <t>Free cash flow to equity (FCFE)</t>
        </is>
      </c>
      <c r="B34" s="25">
        <f>B26-B27+B28+B31-B32*(1-B33)</f>
        <v/>
      </c>
      <c r="C34" s="25">
        <f>C26-C27+C28+C31-C32*(1-C33)</f>
        <v/>
      </c>
      <c r="D34" s="25">
        <f>D26-D27+D28+D31-D32*(1-D33)</f>
        <v/>
      </c>
      <c r="E34" s="24" t="inlineStr">
        <is>
          <t>CFO − capex + equity raised + net borrowings − interest × (1 − t)</t>
        </is>
      </c>
    </row>
    <row r="36">
      <c r="A36" s="22" t="inlineStr">
        <is>
          <t>Parameters (edit if criteria change)</t>
        </is>
      </c>
    </row>
    <row r="37">
      <c r="A37" s="10" t="inlineStr">
        <is>
          <t>Minimum operating profit per year (₹ lakh)</t>
        </is>
      </c>
      <c r="B37" s="23" t="n">
        <v>100</v>
      </c>
      <c r="E37" s="24" t="inlineStr">
        <is>
          <t>SEBI ICDR Reg 229 (2025) / NSE: ₹1 crore in 2 of 3 years</t>
        </is>
      </c>
    </row>
    <row r="38">
      <c r="A38" s="10" t="inlineStr">
        <is>
          <t>Years out of 3 that must meet it</t>
        </is>
      </c>
      <c r="B38" s="28" t="n">
        <v>2</v>
      </c>
      <c r="E38" s="24" t="inlineStr"/>
    </row>
    <row r="39">
      <c r="A39" s="10" t="inlineStr">
        <is>
          <t>BSE: minimum NTA in latest year (₹ lakh)</t>
        </is>
      </c>
      <c r="B39" s="23" t="n">
        <v>300</v>
      </c>
      <c r="E39" s="24" t="inlineStr">
        <is>
          <t>BSE SME published criteria (verify)</t>
        </is>
      </c>
    </row>
    <row r="40">
      <c r="A40" s="10" t="inlineStr">
        <is>
          <t>BSE: minimum net worth in each of last 2 years (₹ lakh)</t>
        </is>
      </c>
      <c r="B40" s="23" t="n">
        <v>100</v>
      </c>
      <c r="E40" s="24" t="inlineStr">
        <is>
          <t>BSE SME published criteria (verify)</t>
        </is>
      </c>
    </row>
    <row r="41">
      <c r="A41" s="10" t="inlineStr">
        <is>
          <t>BSE: maximum debt / equity (times)</t>
        </is>
      </c>
      <c r="B41" s="28" t="n">
        <v>3</v>
      </c>
      <c r="E41" s="24" t="inlineStr">
        <is>
          <t>BSE SME published criteria (verify)</t>
        </is>
      </c>
    </row>
    <row r="42">
      <c r="A42" s="10" t="inlineStr">
        <is>
          <t>NSE: FCFE positive in at least (years of 3)</t>
        </is>
      </c>
      <c r="B42" s="28" t="n">
        <v>2</v>
      </c>
      <c r="E42" s="24" t="inlineStr">
        <is>
          <t>NSE Emerge criteria; formula per NSE circular 20 Apr 2026</t>
        </is>
      </c>
    </row>
    <row r="43">
      <c r="A43" s="10" t="inlineStr">
        <is>
          <t>Maximum post-issue paid-up capital, face value (₹ lakh)</t>
        </is>
      </c>
      <c r="B43" s="23" t="n">
        <v>2500</v>
      </c>
      <c r="E43" s="24" t="inlineStr">
        <is>
          <t>₹25 crore</t>
        </is>
      </c>
    </row>
    <row r="44">
      <c r="A44" s="10" t="inlineStr">
        <is>
          <t>Proposed post-issue paid-up capital, face value (₹ lakh)</t>
        </is>
      </c>
      <c r="B44" s="23" t="n">
        <v>680</v>
      </c>
      <c r="E44" s="24" t="inlineStr">
        <is>
          <t>Your cap table</t>
        </is>
      </c>
    </row>
    <row r="46" ht="30" customHeight="1">
      <c r="A46" s="9" t="inlineStr">
        <is>
          <t>Test</t>
        </is>
      </c>
      <c r="B46" s="9" t="inlineStr">
        <is>
          <t>Result</t>
        </is>
      </c>
      <c r="C46" s="9" t="inlineStr">
        <is>
          <t>Pass / fail</t>
        </is>
      </c>
      <c r="D46" s="9" t="inlineStr">
        <is>
          <t>Platform</t>
        </is>
      </c>
      <c r="E46" s="9" t="inlineStr">
        <is>
          <t>Basis</t>
        </is>
      </c>
    </row>
    <row r="47">
      <c r="A47" s="10" t="inlineStr">
        <is>
          <t>Years with operating profit ≥ threshold</t>
        </is>
      </c>
      <c r="B47" s="29">
        <f>COUNTIF(B11:D11,"&gt;="&amp;$B$37)</f>
        <v/>
      </c>
      <c r="C47" s="30">
        <f>IF(B47&gt;=$B$38,"PASS","FAIL")</f>
        <v/>
      </c>
      <c r="D47" s="10" t="inlineStr">
        <is>
          <t>Both (SEBI)</t>
        </is>
      </c>
      <c r="E47" s="24" t="inlineStr">
        <is>
          <t>ICDR Reg 229; any 2 of 3 years</t>
        </is>
      </c>
    </row>
    <row r="48">
      <c r="A48" s="10" t="inlineStr">
        <is>
          <t>Net worth positive in latest year</t>
        </is>
      </c>
      <c r="B48" s="29">
        <f>D17</f>
        <v/>
      </c>
      <c r="C48" s="30">
        <f>IF(B48&gt;0,"PASS","FAIL")</f>
        <v/>
      </c>
      <c r="D48" s="10" t="inlineStr">
        <is>
          <t>NSE Emerge</t>
        </is>
      </c>
      <c r="E48" s="24" t="inlineStr">
        <is>
          <t>Positive net worth</t>
        </is>
      </c>
    </row>
    <row r="49">
      <c r="A49" s="10" t="inlineStr">
        <is>
          <t>Years with positive FCFE</t>
        </is>
      </c>
      <c r="B49" s="29">
        <f>COUNTIF(B34:D34,"&gt;0")</f>
        <v/>
      </c>
      <c r="C49" s="30">
        <f>IF(B49&gt;=$B$42,"PASS","FAIL")</f>
        <v/>
      </c>
      <c r="D49" s="10" t="inlineStr">
        <is>
          <t>NSE Emerge</t>
        </is>
      </c>
      <c r="E49" s="24" t="inlineStr">
        <is>
          <t>At least 2 of 3 years</t>
        </is>
      </c>
    </row>
    <row r="50">
      <c r="A50" s="10" t="inlineStr">
        <is>
          <t>Net tangible assets, latest year (₹ lakh)</t>
        </is>
      </c>
      <c r="B50" s="29">
        <f>D20</f>
        <v/>
      </c>
      <c r="C50" s="30">
        <f>IF(B50&gt;=$B$39,"PASS","FAIL")</f>
        <v/>
      </c>
      <c r="D50" s="10" t="inlineStr">
        <is>
          <t>BSE SME</t>
        </is>
      </c>
      <c r="E50" s="24" t="inlineStr">
        <is>
          <t>≥ ₹3 crore (verify)</t>
        </is>
      </c>
    </row>
    <row r="51">
      <c r="A51" s="10" t="inlineStr">
        <is>
          <t>Lower of net worth in last 2 years (₹ lakh)</t>
        </is>
      </c>
      <c r="B51" s="29">
        <f>MIN(C17:D17)</f>
        <v/>
      </c>
      <c r="C51" s="30">
        <f>IF(B51&gt;=$B$40,"PASS","FAIL")</f>
        <v/>
      </c>
      <c r="D51" s="10" t="inlineStr">
        <is>
          <t>BSE SME</t>
        </is>
      </c>
      <c r="E51" s="24" t="inlineStr">
        <is>
          <t>≥ ₹1 crore each year (verify)</t>
        </is>
      </c>
    </row>
    <row r="52">
      <c r="A52" s="10" t="inlineStr">
        <is>
          <t>Debt / equity, latest year</t>
        </is>
      </c>
      <c r="B52" s="31">
        <f>D24</f>
        <v/>
      </c>
      <c r="C52" s="30">
        <f>IF(ISNUMBER(B52),IF(B52&lt;=$B$41,"PASS","FAIL"),"FAIL")</f>
        <v/>
      </c>
      <c r="D52" s="10" t="inlineStr">
        <is>
          <t>BSE SME</t>
        </is>
      </c>
      <c r="E52" s="24" t="inlineStr">
        <is>
          <t>≤ 3:1 (verify)</t>
        </is>
      </c>
    </row>
    <row r="53">
      <c r="A53" s="10" t="inlineStr">
        <is>
          <t>Post-issue paid-up capital (₹ lakh)</t>
        </is>
      </c>
      <c r="B53" s="29">
        <f>$B$44</f>
        <v/>
      </c>
      <c r="C53" s="30">
        <f>IF(B53&lt;=$B$43,"PASS","FAIL")</f>
        <v/>
      </c>
      <c r="D53" s="10" t="inlineStr">
        <is>
          <t>Both</t>
        </is>
      </c>
      <c r="E53" s="24" t="inlineStr">
        <is>
          <t>≤ ₹25 crore face value</t>
        </is>
      </c>
    </row>
    <row r="54">
      <c r="A54" s="13" t="inlineStr">
        <is>
          <t>NSE Emerge: all applicable tests</t>
        </is>
      </c>
      <c r="C54" s="30">
        <f>IF(COUNTIFS(D47:D53,"NSE Emerge",C47:C53,"FAIL")+COUNTIFS(D47:D53,"Both*",C47:C53,"FAIL")=0,"PASS","FAIL")</f>
        <v/>
      </c>
    </row>
    <row r="55">
      <c r="A55" s="13" t="inlineStr">
        <is>
          <t>BSE SME: all applicable tests</t>
        </is>
      </c>
      <c r="C55" s="30">
        <f>IF(COUNTIFS(D47:D53,"BSE SME",C47:C53,"FAIL")+COUNTIFS(D47:D53,"Both*",C47:C53,"FAIL")=0,"PASS","FAIL")</f>
        <v/>
      </c>
    </row>
    <row r="57" ht="30" customHeight="1">
      <c r="A57" s="8" t="inlineStr">
        <is>
          <t>Simplified tests for planning only. Exchanges also apply track-record, promoter, litigation, regulatory-action and other conditions. Example figures are illustrative; replace them.</t>
        </is>
      </c>
    </row>
  </sheetData>
  <mergeCells count="1">
    <mergeCell ref="A57:E57"/>
  </mergeCells>
  <conditionalFormatting sqref="C47:C55">
    <cfRule type="cellIs" priority="1" operator="equal" dxfId="4">
      <formula>"PASS"</formula>
    </cfRule>
    <cfRule type="cellIs" priority="2" operator="equal" dxfId="2">
      <formula>"FAIL"</formula>
    </cfRule>
  </conditionalFormatting>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8"/>
  <sheetViews>
    <sheetView workbookViewId="0">
      <selection activeCell="A1" sqref="A1"/>
    </sheetView>
  </sheetViews>
  <sheetFormatPr baseColWidth="8" defaultRowHeight="15"/>
  <cols>
    <col width="30" customWidth="1" min="1" max="1"/>
    <col width="16" customWidth="1" min="2" max="2"/>
    <col width="10" customWidth="1" min="3" max="3"/>
  </cols>
  <sheetData>
    <row r="1">
      <c r="A1" s="16" t="inlineStr">
        <is>
          <t>Workstreams</t>
        </is>
      </c>
      <c r="B1" s="16" t="inlineStr">
        <is>
          <t>Status</t>
        </is>
      </c>
      <c r="C1" s="16" t="inlineStr">
        <is>
          <t>RAG</t>
        </is>
      </c>
    </row>
    <row r="2">
      <c r="A2" t="inlineStr">
        <is>
          <t>Corporate</t>
        </is>
      </c>
      <c r="B2" t="inlineStr">
        <is>
          <t>Not started</t>
        </is>
      </c>
      <c r="C2" t="inlineStr">
        <is>
          <t>Red</t>
        </is>
      </c>
    </row>
    <row r="3">
      <c r="A3" t="inlineStr">
        <is>
          <t>Board &amp; KMP</t>
        </is>
      </c>
      <c r="B3" t="inlineStr">
        <is>
          <t>In progress</t>
        </is>
      </c>
      <c r="C3" t="inlineStr">
        <is>
          <t>Amber</t>
        </is>
      </c>
    </row>
    <row r="4">
      <c r="A4" t="inlineStr">
        <is>
          <t>Capital &amp; demat</t>
        </is>
      </c>
      <c r="B4" t="inlineStr">
        <is>
          <t>Blocked</t>
        </is>
      </c>
      <c r="C4" t="inlineStr">
        <is>
          <t>Green</t>
        </is>
      </c>
    </row>
    <row r="5">
      <c r="A5" t="inlineStr">
        <is>
          <t>Financials &amp; restatement</t>
        </is>
      </c>
      <c r="B5" t="inlineStr">
        <is>
          <t>Done</t>
        </is>
      </c>
      <c r="C5" t="inlineStr">
        <is>
          <t>Done</t>
        </is>
      </c>
    </row>
    <row r="6">
      <c r="A6" t="inlineStr">
        <is>
          <t>Tax, GST, TDS, FEMA, MSME</t>
        </is>
      </c>
      <c r="B6" t="inlineStr">
        <is>
          <t>N/A</t>
        </is>
      </c>
      <c r="C6" t="inlineStr">
        <is>
          <t>N/A</t>
        </is>
      </c>
    </row>
    <row r="7">
      <c r="A7" t="inlineStr">
        <is>
          <t>Legal &amp; assets</t>
        </is>
      </c>
    </row>
    <row r="8">
      <c r="A8" t="inlineStr">
        <is>
          <t>Issue structure</t>
        </is>
      </c>
    </row>
  </sheetData>
  <pageMargins left="0.75" right="0.75" top="1" bottom="1" header="0.5" footer="0.5"/>
  <pageSetup orientation="landscape" paperSize="9" fitToHeight="0" fitToWidth="1"/>
  <headerFooter>
    <oddHeader/>
    <oddFooter>&amp;C&amp;8 vikashkhanal.in · free template · last reviewed 6 Oct 2026 · not professional advice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2026-10-06T11:03:10Z</dcterms:created>
  <dcterms:modified xmlns:dcterms="http://purl.org/dc/terms/" xmlns:xsi="http://www.w3.org/2001/XMLSchema-instance" xsi:type="dcterms:W3CDTF">2026-10-06T11:03:10Z</dcterms:modified>
</cp:coreProperties>
</file>